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4770" windowHeight="4770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ind_val_const">Hoja1!$H$199</definedName>
    <definedName name="ind_val_esp">Hoja1!$H$210</definedName>
    <definedName name="ind_val_terreno">Hoja1!$H$188</definedName>
    <definedName name="_xlnm.Print_Titles" localSheetId="0">Hoja1!$1:$3</definedName>
    <definedName name="Val_constr">Hoja1!$H$198</definedName>
    <definedName name="Val_esp">Hoja1!$H$209</definedName>
    <definedName name="Val_terreno">Hoja1!$H$187</definedName>
  </definedNames>
  <calcPr calcId="124519"/>
</workbook>
</file>

<file path=xl/calcChain.xml><?xml version="1.0" encoding="utf-8"?>
<calcChain xmlns="http://schemas.openxmlformats.org/spreadsheetml/2006/main">
  <c r="H205" i="1"/>
  <c r="H204"/>
  <c r="H194"/>
  <c r="G194"/>
  <c r="C127" l="1"/>
  <c r="H193"/>
  <c r="H184"/>
  <c r="H183"/>
  <c r="H182"/>
  <c r="G185"/>
  <c r="H185" s="1"/>
  <c r="G186"/>
  <c r="H186"/>
  <c r="B187"/>
  <c r="G195"/>
  <c r="H195"/>
  <c r="H198" s="1"/>
  <c r="H199" s="1"/>
  <c r="H200" s="1"/>
  <c r="G196"/>
  <c r="H196"/>
  <c r="G197"/>
  <c r="H197"/>
  <c r="B198"/>
  <c r="H209"/>
  <c r="H206"/>
  <c r="H207"/>
  <c r="H208"/>
  <c r="B34" i="3"/>
  <c r="C14" s="1"/>
  <c r="C34"/>
  <c r="C16"/>
  <c r="D34"/>
  <c r="C19" s="1"/>
  <c r="G34"/>
  <c r="C21"/>
  <c r="H34"/>
  <c r="C20" s="1"/>
  <c r="I34"/>
  <c r="C22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H210" i="1" l="1"/>
  <c r="H211"/>
  <c r="H187"/>
  <c r="H188" s="1"/>
  <c r="H214" s="1"/>
  <c r="A5" i="2" s="1"/>
  <c r="C3" s="1"/>
  <c r="H189" i="1" l="1"/>
  <c r="D3" i="2"/>
  <c r="D4" s="1"/>
  <c r="I13" s="1"/>
  <c r="H3"/>
  <c r="G3"/>
  <c r="I3"/>
  <c r="J3" s="1"/>
  <c r="B3"/>
  <c r="B4" s="1"/>
  <c r="G18" s="1"/>
  <c r="F3"/>
  <c r="E3"/>
  <c r="J4" l="1"/>
  <c r="I17"/>
  <c r="F4"/>
  <c r="L17" s="1"/>
  <c r="H4"/>
  <c r="O20" s="1"/>
  <c r="G19"/>
  <c r="C4"/>
  <c r="G15" s="1"/>
  <c r="E4"/>
  <c r="L12" s="1"/>
  <c r="G20"/>
  <c r="M22"/>
  <c r="L18"/>
  <c r="L19"/>
  <c r="I18"/>
  <c r="L3"/>
  <c r="K3" s="1"/>
  <c r="I16"/>
  <c r="I19"/>
  <c r="I15"/>
  <c r="I14"/>
  <c r="I20"/>
  <c r="G4"/>
  <c r="N13" s="1"/>
  <c r="I4"/>
  <c r="G14"/>
  <c r="G12" l="1"/>
  <c r="G17"/>
  <c r="F24"/>
  <c r="H15"/>
  <c r="H14"/>
  <c r="D24"/>
  <c r="H12"/>
  <c r="G13"/>
  <c r="H19"/>
  <c r="J19"/>
  <c r="H18"/>
  <c r="H16"/>
  <c r="J15"/>
  <c r="P22"/>
  <c r="H20"/>
  <c r="H17"/>
  <c r="H13"/>
  <c r="J14"/>
  <c r="G16"/>
  <c r="L20"/>
  <c r="O19"/>
  <c r="O18"/>
  <c r="J20"/>
  <c r="L14"/>
  <c r="J12"/>
  <c r="L13"/>
  <c r="J18"/>
  <c r="K22"/>
  <c r="I12"/>
  <c r="I22" s="1"/>
  <c r="L15"/>
  <c r="J16"/>
  <c r="L16"/>
  <c r="J17"/>
  <c r="J13"/>
  <c r="N19"/>
  <c r="N15"/>
  <c r="N20"/>
  <c r="N14"/>
  <c r="Q20"/>
  <c r="O13"/>
  <c r="O17"/>
  <c r="Q13"/>
  <c r="Q16"/>
  <c r="O16"/>
  <c r="O14"/>
  <c r="Q17"/>
  <c r="Q14"/>
  <c r="Q12"/>
  <c r="Q18"/>
  <c r="O15"/>
  <c r="O12"/>
  <c r="Q15"/>
  <c r="N12"/>
  <c r="N16"/>
  <c r="N18"/>
  <c r="Q19"/>
  <c r="N17"/>
  <c r="L22"/>
  <c r="G22" l="1"/>
  <c r="H22"/>
  <c r="J22"/>
  <c r="N22"/>
  <c r="O22"/>
  <c r="Q22"/>
  <c r="H24" l="1"/>
  <c r="A7" s="1"/>
  <c r="A215" i="1" s="1"/>
</calcChain>
</file>

<file path=xl/comments1.xml><?xml version="1.0" encoding="utf-8"?>
<comments xmlns="http://schemas.openxmlformats.org/spreadsheetml/2006/main">
  <authors>
    <author>.</author>
  </authors>
  <commentList>
    <comment ref="A215" authorId="0">
      <text/>
    </comment>
  </commentList>
</comments>
</file>

<file path=xl/sharedStrings.xml><?xml version="1.0" encoding="utf-8"?>
<sst xmlns="http://schemas.openxmlformats.org/spreadsheetml/2006/main" count="492" uniqueCount="389">
  <si>
    <t>Nombre del Perito:</t>
  </si>
  <si>
    <t>Folio No.</t>
  </si>
  <si>
    <t>Domicilio:</t>
  </si>
  <si>
    <t>Ciudad:</t>
  </si>
  <si>
    <t>Tel.</t>
  </si>
  <si>
    <t>ANTECEDENTES</t>
  </si>
  <si>
    <t>Registro de Catastro No.</t>
  </si>
  <si>
    <t>Numero de cuenta</t>
  </si>
  <si>
    <t>Recaudadora:</t>
  </si>
  <si>
    <t>Clave Catastral:</t>
  </si>
  <si>
    <t>Nombre del Propietario:</t>
  </si>
  <si>
    <t>Nombre del Solicitante:</t>
  </si>
  <si>
    <t>Fecha del Avalúo:</t>
  </si>
  <si>
    <t>Inmueble que se Valúa:</t>
  </si>
  <si>
    <t>Ubicación del Predio:</t>
  </si>
  <si>
    <t>Régimen de Propiedad:</t>
  </si>
  <si>
    <t>CARACTERÍSTICAS URBANAS</t>
  </si>
  <si>
    <t>Clasificación de la Zona:</t>
  </si>
  <si>
    <t>Densidad de Construcción:</t>
  </si>
  <si>
    <t>Tipo de Construcción Dominante:</t>
  </si>
  <si>
    <t>Coeficiente de Utilización: C:U:S:</t>
  </si>
  <si>
    <t>Coeficiente de Ocupación: C:O:S:</t>
  </si>
  <si>
    <t>DESCRIPCIÓN GENERAL DEL PREDIO</t>
  </si>
  <si>
    <t>Firma del Perito.</t>
  </si>
  <si>
    <t>Sello de Autorización.</t>
  </si>
  <si>
    <t>A) Obra Negra o Gruesa:</t>
  </si>
  <si>
    <t>Cimientos:</t>
  </si>
  <si>
    <t>Estructura:</t>
  </si>
  <si>
    <t>Muros:</t>
  </si>
  <si>
    <t>Bardas:</t>
  </si>
  <si>
    <t>Entrepisos:</t>
  </si>
  <si>
    <t>Techos:</t>
  </si>
  <si>
    <t>Azoteas:</t>
  </si>
  <si>
    <t>B) Revestimientos y Acabados:</t>
  </si>
  <si>
    <t>Aplanados:</t>
  </si>
  <si>
    <t>Plafones:</t>
  </si>
  <si>
    <t>Lambrines:</t>
  </si>
  <si>
    <t>Pavimentos Pétreos:</t>
  </si>
  <si>
    <t>Zoclo:</t>
  </si>
  <si>
    <t>Pintura:</t>
  </si>
  <si>
    <t>Rec. Especiales:</t>
  </si>
  <si>
    <t>Escaleras:</t>
  </si>
  <si>
    <t>C) Carpintería:</t>
  </si>
  <si>
    <t>D) Instalación Sanitaria:</t>
  </si>
  <si>
    <t>E) Muebles de Baño:</t>
  </si>
  <si>
    <t>Muebles de Cocina:</t>
  </si>
  <si>
    <t>F) Instalación Eléctrica:</t>
  </si>
  <si>
    <t>G) Herrería:</t>
  </si>
  <si>
    <t>H) Vidriería:</t>
  </si>
  <si>
    <t>I) Cerrajería:</t>
  </si>
  <si>
    <t>J) Fachada:</t>
  </si>
  <si>
    <t>K) Inst. Especiales:</t>
  </si>
  <si>
    <t>Tramo de Calle, Distancia a Esquina, Calles Transversales y Orientación.</t>
  </si>
  <si>
    <t>Distancia a la Esquina:</t>
  </si>
  <si>
    <t>A la Calle:</t>
  </si>
  <si>
    <t>Superficie Real según Levantamiento:</t>
  </si>
  <si>
    <t>Avalúo Físico</t>
  </si>
  <si>
    <t>A) Del Terreno</t>
  </si>
  <si>
    <t>Valor de Calle para Lote Tipo:</t>
  </si>
  <si>
    <t>Superficie</t>
  </si>
  <si>
    <t>Valor Unitario</t>
  </si>
  <si>
    <t>Factor</t>
  </si>
  <si>
    <t>Motivo</t>
  </si>
  <si>
    <t>Valor Neto</t>
  </si>
  <si>
    <t>Valor Resultante</t>
  </si>
  <si>
    <t>Total:</t>
  </si>
  <si>
    <t>Indiviso en su caso:</t>
  </si>
  <si>
    <t>B) De las Construcciones</t>
  </si>
  <si>
    <t>Tipo</t>
  </si>
  <si>
    <t>Valor Nuevo Rep.</t>
  </si>
  <si>
    <t>Edad</t>
  </si>
  <si>
    <t>Depreciación</t>
  </si>
  <si>
    <t>Valor de la Construcción</t>
  </si>
  <si>
    <t>C) Instalaciones Especiales</t>
  </si>
  <si>
    <t>Cantidad</t>
  </si>
  <si>
    <t>Descripción</t>
  </si>
  <si>
    <t>(</t>
  </si>
  <si>
    <t>)</t>
  </si>
  <si>
    <t>Valor Referido al:</t>
  </si>
  <si>
    <t>$</t>
  </si>
  <si>
    <t>(Este dato no tiene validez si carece del sello de valor referido aprobado.)</t>
  </si>
  <si>
    <t>Observaciones:</t>
  </si>
  <si>
    <t>Firma del Perito</t>
  </si>
  <si>
    <t>Sello de Autorización</t>
  </si>
  <si>
    <t xml:space="preserve"> </t>
  </si>
  <si>
    <t>Módulo de conversión de cifras: número-letra</t>
  </si>
  <si>
    <t>&lt;&lt;&lt; cantidad a procesar.</t>
  </si>
  <si>
    <t>despliegue de resultado (cantidad con letra)</t>
  </si>
  <si>
    <t>UNIDADES</t>
  </si>
  <si>
    <t>DECENAS</t>
  </si>
  <si>
    <t>CENTENAS</t>
  </si>
  <si>
    <t>decenas de millones</t>
  </si>
  <si>
    <t>millones</t>
  </si>
  <si>
    <t>cien miles</t>
  </si>
  <si>
    <t>diez miles</t>
  </si>
  <si>
    <t>miles</t>
  </si>
  <si>
    <t>cientos</t>
  </si>
  <si>
    <t>decenas</t>
  </si>
  <si>
    <t>unidades</t>
  </si>
  <si>
    <t xml:space="preserve"> UN</t>
  </si>
  <si>
    <t xml:space="preserve"> DIEZ </t>
  </si>
  <si>
    <t xml:space="preserve"> ONCE </t>
  </si>
  <si>
    <t xml:space="preserve"> CIENTO </t>
  </si>
  <si>
    <t xml:space="preserve"> UN MILLON </t>
  </si>
  <si>
    <t xml:space="preserve"> DOS </t>
  </si>
  <si>
    <t xml:space="preserve"> VEINTI</t>
  </si>
  <si>
    <t xml:space="preserve"> DOCE</t>
  </si>
  <si>
    <t xml:space="preserve"> DOSCIENTOS </t>
  </si>
  <si>
    <t xml:space="preserve"> DOS MILLONES </t>
  </si>
  <si>
    <t xml:space="preserve"> TRES </t>
  </si>
  <si>
    <t xml:space="preserve"> TREINTA </t>
  </si>
  <si>
    <t xml:space="preserve"> TRECE</t>
  </si>
  <si>
    <t xml:space="preserve"> TRESCIENTOS </t>
  </si>
  <si>
    <t xml:space="preserve"> TRES MILLONES </t>
  </si>
  <si>
    <t xml:space="preserve"> CUATRO </t>
  </si>
  <si>
    <t xml:space="preserve"> CUARENTA </t>
  </si>
  <si>
    <t xml:space="preserve"> CATORCE</t>
  </si>
  <si>
    <t xml:space="preserve"> CUATROCIENTOS </t>
  </si>
  <si>
    <t xml:space="preserve"> CUATRO MILLONES </t>
  </si>
  <si>
    <t xml:space="preserve"> CINCO </t>
  </si>
  <si>
    <t xml:space="preserve"> CINCUENTA </t>
  </si>
  <si>
    <t xml:space="preserve"> QUINCE</t>
  </si>
  <si>
    <t xml:space="preserve"> QUINIENTOS </t>
  </si>
  <si>
    <t xml:space="preserve"> CINCO MILLONES </t>
  </si>
  <si>
    <t xml:space="preserve"> SEIS </t>
  </si>
  <si>
    <t xml:space="preserve"> SESENTA </t>
  </si>
  <si>
    <t xml:space="preserve"> DIECI</t>
  </si>
  <si>
    <t xml:space="preserve"> SEISCIENTOS </t>
  </si>
  <si>
    <t xml:space="preserve"> SEIS MILLONES </t>
  </si>
  <si>
    <t xml:space="preserve"> SIETE </t>
  </si>
  <si>
    <t xml:space="preserve"> SETENTA </t>
  </si>
  <si>
    <t xml:space="preserve"> SETECIENTOS </t>
  </si>
  <si>
    <t xml:space="preserve"> SIETE MILLONES </t>
  </si>
  <si>
    <t xml:space="preserve"> OCHO </t>
  </si>
  <si>
    <t xml:space="preserve"> OCHENTA </t>
  </si>
  <si>
    <t xml:space="preserve"> OCHOCIENTOS </t>
  </si>
  <si>
    <t xml:space="preserve"> OCHO MILLONES </t>
  </si>
  <si>
    <t xml:space="preserve"> NUEVE </t>
  </si>
  <si>
    <t xml:space="preserve"> NOVENTA </t>
  </si>
  <si>
    <t xml:space="preserve"> NOVECIENTOS </t>
  </si>
  <si>
    <t xml:space="preserve"> NUEVE MILLONES </t>
  </si>
  <si>
    <t xml:space="preserve"> UN </t>
  </si>
  <si>
    <t xml:space="preserve"> CIEN</t>
  </si>
  <si>
    <t xml:space="preserve"> MIL </t>
  </si>
  <si>
    <t xml:space="preserve"> MILLON</t>
  </si>
  <si>
    <t xml:space="preserve"> Y </t>
  </si>
  <si>
    <t xml:space="preserve"> CIENTOS</t>
  </si>
  <si>
    <t xml:space="preserve"> MILLONES </t>
  </si>
  <si>
    <t>RESULTADO:</t>
  </si>
  <si>
    <t>NOMBRE DEL PERITO :</t>
  </si>
  <si>
    <t>Arq. Rafael Gonzalez Castanedo .</t>
  </si>
  <si>
    <t>DOMICILIO :</t>
  </si>
  <si>
    <t>Fedor Dostoyevski No. 4885 , Jardines de la Patria .</t>
  </si>
  <si>
    <t>CIUDAD :</t>
  </si>
  <si>
    <t>Zapopan , Jalisco .</t>
  </si>
  <si>
    <t>TELEFONO :</t>
  </si>
  <si>
    <t>3-673-05-11</t>
  </si>
  <si>
    <t>REG. DE CATASTRO :</t>
  </si>
  <si>
    <t>REG. DE CATRASTRO : 376</t>
  </si>
  <si>
    <t>AVALUO PARA TRANSMISION DE DOMINIO</t>
  </si>
  <si>
    <t>A   N   T   E   C   E   D   E   N   T   E   S</t>
  </si>
  <si>
    <t xml:space="preserve">Folio: </t>
  </si>
  <si>
    <t>Cuenta predial:</t>
  </si>
  <si>
    <t>34776 - 0</t>
  </si>
  <si>
    <t>Clave catastral:</t>
  </si>
  <si>
    <t>D65I3210011  0</t>
  </si>
  <si>
    <t>Propietario :</t>
  </si>
  <si>
    <t>Sucesion del Sr. Jaime Velazquez del Corral .</t>
  </si>
  <si>
    <t>Solicitante:</t>
  </si>
  <si>
    <t xml:space="preserve">Productos Velber , S. A. </t>
  </si>
  <si>
    <t>Fecha del avalúo:</t>
  </si>
  <si>
    <t>5 de Enero del 2001</t>
  </si>
  <si>
    <t>Inmueble que se valua :</t>
  </si>
  <si>
    <t>Ubicación del predio :</t>
  </si>
  <si>
    <t>Av. Vallarta No. 1291, entre las calles Emerson  al poniente y Atenas al oriente , Col. Americana , Guadalajara , Jalisco .</t>
  </si>
  <si>
    <t>Regimen de propiedad:</t>
  </si>
  <si>
    <t>CARACTERISTICAS URBANAS</t>
  </si>
  <si>
    <t>Clasificacion de la zona :</t>
  </si>
  <si>
    <t>Densida de construccion :</t>
  </si>
  <si>
    <t>Tipos de construccion dominantes :</t>
  </si>
  <si>
    <t>Poblacion :</t>
  </si>
  <si>
    <t>Servicios municipales :</t>
  </si>
  <si>
    <t>Completos : Agua , Drenage , Red Electrica , Alumbrado , Pavimento de asfalto y Banquetas .</t>
  </si>
  <si>
    <t>CUS :</t>
  </si>
  <si>
    <t>COS :</t>
  </si>
  <si>
    <t>Superficie según escrituras :</t>
  </si>
  <si>
    <t>Proindiviso:</t>
  </si>
  <si>
    <t>II.- Caracteristicas urbanas</t>
  </si>
  <si>
    <t>densidad de</t>
  </si>
  <si>
    <t>Obra negra o gruesa.</t>
  </si>
  <si>
    <t>Recubrimientos y acabados interiores.</t>
  </si>
  <si>
    <t>d).- Instalaciones hidráulicas y sanitarias.</t>
  </si>
  <si>
    <t>e).- Instalaciones eléctricas.</t>
  </si>
  <si>
    <t>g).- Vidriería</t>
  </si>
  <si>
    <t>i).- Fachadas.</t>
  </si>
  <si>
    <t xml:space="preserve">INST. ESP. , ELEMENTOS ACCESORIOS YOBRAS COMPLEMENTARIAS </t>
  </si>
  <si>
    <t>Inmueble que se valúa.</t>
  </si>
  <si>
    <t>Régimen de propiedad.</t>
  </si>
  <si>
    <t>Clasificación de la zona.</t>
  </si>
  <si>
    <t>Tipos de construcción</t>
  </si>
  <si>
    <t>construcc.</t>
  </si>
  <si>
    <t>Tipo de población.</t>
  </si>
  <si>
    <t>Unidades rentables.</t>
  </si>
  <si>
    <t>Cimientos</t>
  </si>
  <si>
    <t>Estructuras</t>
  </si>
  <si>
    <t>Muros</t>
  </si>
  <si>
    <t>Entrepisos</t>
  </si>
  <si>
    <t>Techos</t>
  </si>
  <si>
    <t>Azoteas</t>
  </si>
  <si>
    <t>Bardas</t>
  </si>
  <si>
    <t>Aplanados</t>
  </si>
  <si>
    <t>Plafones</t>
  </si>
  <si>
    <t>Lambrines</t>
  </si>
  <si>
    <t>Pisos</t>
  </si>
  <si>
    <t>Zoclos</t>
  </si>
  <si>
    <t>Escaleras</t>
  </si>
  <si>
    <t>Pintura</t>
  </si>
  <si>
    <t>Recubrimientos especiales</t>
  </si>
  <si>
    <t>Carpinteria</t>
  </si>
  <si>
    <t>Instalaciones</t>
  </si>
  <si>
    <t>Muebles de baño y cocina</t>
  </si>
  <si>
    <t>Instalación</t>
  </si>
  <si>
    <t>Herreria</t>
  </si>
  <si>
    <t>Tipo de vidrios</t>
  </si>
  <si>
    <t xml:space="preserve">Chapas </t>
  </si>
  <si>
    <t>Fachada</t>
  </si>
  <si>
    <t>Casa habitación.</t>
  </si>
  <si>
    <t>Privada.</t>
  </si>
  <si>
    <t>Habitacional de 1er. orden.</t>
  </si>
  <si>
    <t>Casa habitación de uno y dos niveles, de tipo moderno.</t>
  </si>
  <si>
    <t>100.00%</t>
  </si>
  <si>
    <t>Normal, de tipo socio - económico medio - bajo.</t>
  </si>
  <si>
    <t>Una casa habitación.</t>
  </si>
  <si>
    <t>Probable de suelo cemento.</t>
  </si>
  <si>
    <t>Dalas, castillos y cerramientos de concreto armado.</t>
  </si>
  <si>
    <t>De block de jal - creto.</t>
  </si>
  <si>
    <t>Losa de concreto aligerada con block hueco.</t>
  </si>
  <si>
    <t>Hormigoneada, ladrillo de barro y lechareada.</t>
  </si>
  <si>
    <t>No tiene.</t>
  </si>
  <si>
    <t>Mortero de cal - arena amarilla en terminado apalillado.</t>
  </si>
  <si>
    <t>Cerámica comercial de 20 x 30 cm en baño.</t>
  </si>
  <si>
    <t>De cerámica comercial de 30 x 30 cm.</t>
  </si>
  <si>
    <t>Rampa de material, escalones forjados recubierta de cerámica comercial de 30 x 30.</t>
  </si>
  <si>
    <t>Vinílica en interiores y exteriores.</t>
  </si>
  <si>
    <t>Puertas de tambor con triplay de pino.</t>
  </si>
  <si>
    <t>Bajantes de P.V.C., tubería de cobre para agua, fierro galvanizado para gas y albañales de concreto.</t>
  </si>
  <si>
    <t>Tipo Ideal Standard, en color de lujo.</t>
  </si>
  <si>
    <t>Oculta, se estima en ploliducto, con cableado de diferentes calibres.</t>
  </si>
  <si>
    <t>Puerta de fierro estructural.</t>
  </si>
  <si>
    <t>Medio doble, transparente.</t>
  </si>
  <si>
    <t>De pomo.</t>
  </si>
  <si>
    <t>Enjarrada y pintada en buen estado.</t>
  </si>
  <si>
    <t>No tiene .</t>
  </si>
  <si>
    <t>Departamento.</t>
  </si>
  <si>
    <t>Condominio.</t>
  </si>
  <si>
    <t>Habitacional de 2er. orden.</t>
  </si>
  <si>
    <t>Casas habitación de un nivel, de tipo moderno.</t>
  </si>
  <si>
    <t>Normal, de tipo socio - económico medio.</t>
  </si>
  <si>
    <t>Un departamento en condominio.</t>
  </si>
  <si>
    <t>Probable de piedra brasa, acentado con mortero cal - arena.</t>
  </si>
  <si>
    <t>Zapatas aisladas.</t>
  </si>
  <si>
    <t>De ladrillo de lama recocido de 15 cm</t>
  </si>
  <si>
    <t>Vigas de fierro con boveda de cuña.</t>
  </si>
  <si>
    <t>Se suponen himpermeabilizadas.</t>
  </si>
  <si>
    <t>Mortero de cal - arena amarilla en terminado pulido.</t>
  </si>
  <si>
    <t>Cerámica comercial de 11 x 11 cm en baño.</t>
  </si>
  <si>
    <t>Loceta de marmol de 10 x 30 cm</t>
  </si>
  <si>
    <t>Del mismo material que los pisos.</t>
  </si>
  <si>
    <t>Exterior de concreto armado con pasamanos.</t>
  </si>
  <si>
    <t>Vinílica en interiores y exteriores, esmalte en herrería.</t>
  </si>
  <si>
    <t>No tiene</t>
  </si>
  <si>
    <t>Bajantes de P.V.C., tubería fierro galvanizado para agua e instalación de gas y albañales de cemento.</t>
  </si>
  <si>
    <t>De color calidad comercial.</t>
  </si>
  <si>
    <t>De aluminio natural.</t>
  </si>
  <si>
    <t>De pestillo del país de calidad comercial.</t>
  </si>
  <si>
    <t>Moderna en líneas rectas con aplanados de mezcla tipo rústico.</t>
  </si>
  <si>
    <t>Oficina empresarial.</t>
  </si>
  <si>
    <t>Comunal.</t>
  </si>
  <si>
    <t>Habitacional de 3er. orden.</t>
  </si>
  <si>
    <t>Locales comerciales.</t>
  </si>
  <si>
    <t>Normal, de tipo socio - económico medio - alto.</t>
  </si>
  <si>
    <t>Una oficina.</t>
  </si>
  <si>
    <t>Probable zapatas corridas de concreto armado y dala de repartición del mismo material.</t>
  </si>
  <si>
    <t>Se suponen muros de carga con dalas y castillos de concreto.</t>
  </si>
  <si>
    <t>Se suponen de block de cemento - arena.</t>
  </si>
  <si>
    <t>Se suponen de concreto armado.</t>
  </si>
  <si>
    <t>hormigoneada, ladrillo de barro y lechareada la parte de bodega y lamina de asbesto el area de oficinas.</t>
  </si>
  <si>
    <t>Propias de la construcción.</t>
  </si>
  <si>
    <t>De tirol planchado en general.</t>
  </si>
  <si>
    <t>De tirol rústico en general, yeso en cocina y baño.</t>
  </si>
  <si>
    <t>Loseta vinílica en general y loseta cerámica en baño y patio.</t>
  </si>
  <si>
    <t>Vinilicos.</t>
  </si>
  <si>
    <t>Exterior metálica rectilìnea.</t>
  </si>
  <si>
    <t>Se suponen bajantes de barro vitrificado, red hidráulica de tubo galvanizado y registros de cemento pulido.</t>
  </si>
  <si>
    <t>Visibles sin entubar.</t>
  </si>
  <si>
    <t>Ventanas de hierro estructural</t>
  </si>
  <si>
    <t>Bodega industrial.</t>
  </si>
  <si>
    <t>Mancomunado.</t>
  </si>
  <si>
    <t>Comercial de 1er. orden.</t>
  </si>
  <si>
    <t>Casa habitación de uno y dos niveles, de tipo semi - moderno.</t>
  </si>
  <si>
    <t>Normal, de tipo socio - económico alto.</t>
  </si>
  <si>
    <t>Un local comercial.</t>
  </si>
  <si>
    <t>De tabicòn de cemento-arena</t>
  </si>
  <si>
    <t>Losa maciza de concreto armado.</t>
  </si>
  <si>
    <t>vigas de fierro con boveda de cuña la parte de bodega y lamina de asbesto estructural y plafon la parte de oficinas .</t>
  </si>
  <si>
    <t>Mortero de cal-arena amarilla terminado apalillado en bodegas y plafon en el area de oficinas.</t>
  </si>
  <si>
    <t>Cemento pulido.</t>
  </si>
  <si>
    <t>Forjada en obra cubierta con mosaico de 25x25 cm.</t>
  </si>
  <si>
    <t>Oficina con Bodega</t>
  </si>
  <si>
    <t>Ejido.</t>
  </si>
  <si>
    <t>Habitacional multifamiliar de interés social.</t>
  </si>
  <si>
    <t>Edificios habitacionales de II a V niveles y casas habitación en I y II nivel de tipo de interés social y moderno mediano.</t>
  </si>
  <si>
    <t>Normal, de tipo socio - económico bajo.</t>
  </si>
  <si>
    <t>Oficina con bodega.</t>
  </si>
  <si>
    <t>Mosaico de 25x25 cm.</t>
  </si>
  <si>
    <t>Particular.</t>
  </si>
  <si>
    <t>Habitacional y comercial de 1er orden .</t>
  </si>
  <si>
    <t>Normal y flotante, de tipo socio-economico medio , medio alto y alto</t>
  </si>
  <si>
    <t>de cerámica comercial de 30 x 30 cm. Y alfombra en area de oficinas y de cemento en area de bodega .</t>
  </si>
  <si>
    <t>Residencias y locales comerciales y de oficinas .</t>
  </si>
  <si>
    <t>ç</t>
  </si>
  <si>
    <t xml:space="preserve">   </t>
  </si>
  <si>
    <t>AL NORTE:</t>
  </si>
  <si>
    <t>AL SUR :</t>
  </si>
  <si>
    <t>CLASIFICACIÓN DE LA CONSTRUCCIÓN</t>
  </si>
  <si>
    <t>BLOQUE</t>
  </si>
  <si>
    <t>TIPO</t>
  </si>
  <si>
    <t>CALIDAD</t>
  </si>
  <si>
    <t>ESTADO DE CONSERVACIÓN</t>
  </si>
  <si>
    <t>REPORTE FOTOGRÁFICO</t>
  </si>
  <si>
    <t xml:space="preserve">Consta de : </t>
  </si>
  <si>
    <t xml:space="preserve">                       Superficie Total del Terreno</t>
  </si>
  <si>
    <t xml:space="preserve">                             Indiviso  </t>
  </si>
  <si>
    <t xml:space="preserve">                                        Uso Especifico</t>
  </si>
  <si>
    <t xml:space="preserve">                        Vida Remanente Probable</t>
  </si>
  <si>
    <t xml:space="preserve">                              Unidades Rentables</t>
  </si>
  <si>
    <t xml:space="preserve">                                  Calidad del Proyecto</t>
  </si>
  <si>
    <t xml:space="preserve">                            Destino Especifico de</t>
  </si>
  <si>
    <t xml:space="preserve">                            las Construcciones:   </t>
  </si>
  <si>
    <t>AVALÚO PARA TRANSMISIÓN DE DOMINIO CON VALORES CATASTRALES</t>
  </si>
  <si>
    <t>Servicios Municipales:</t>
  </si>
  <si>
    <t xml:space="preserve">              Superficie según  Escrituras</t>
  </si>
  <si>
    <t>ELEMENTOS DE LA CONSTRUCCIÓN.</t>
  </si>
  <si>
    <t>LOCALIZACIÓN DEL PREDIO Y CROQUIS CON ÁREA CONSTRUIDA</t>
  </si>
  <si>
    <t>DESCRIPCIÓN DE LA DISTRIBUCIÓN DEL INMUEBLE</t>
  </si>
  <si>
    <t>Opinión de Dictamen de Uso de Suelo:</t>
  </si>
  <si>
    <t>Valor del Terreno Menos valor construccion:</t>
  </si>
  <si>
    <t>Medidas y Colindancias del Predio según Levantamiento:</t>
  </si>
  <si>
    <t>ANTIGUAS, SEMIMODERNAS DE UNO Y DOS NIVELES</t>
  </si>
  <si>
    <t>HABITACIONAL</t>
  </si>
  <si>
    <t>AL ORIENTE:</t>
  </si>
  <si>
    <t>AL PONIENTE:</t>
  </si>
  <si>
    <t>porcelana</t>
  </si>
  <si>
    <t>visible</t>
  </si>
  <si>
    <t>vinilica</t>
  </si>
  <si>
    <t>puerta de fierro estructural</t>
  </si>
  <si>
    <t>medio doble transparente</t>
  </si>
  <si>
    <t>puertas</t>
  </si>
  <si>
    <t>Habitacional y comercial</t>
  </si>
  <si>
    <t>ECONOMICO</t>
  </si>
  <si>
    <t>INTEGRO</t>
  </si>
  <si>
    <t>LUIS FERNANDO MOYA AGUAYO</t>
  </si>
  <si>
    <t>AMACUECA JALISCO</t>
  </si>
  <si>
    <t>AYUNTAMIENTO DE AMACUECA</t>
  </si>
  <si>
    <t>AYUNTAMIENTO No. 2</t>
  </si>
  <si>
    <t>TOTALIDAD</t>
  </si>
  <si>
    <t>MER</t>
  </si>
  <si>
    <t>PUBLICA</t>
  </si>
  <si>
    <t>REGULAR</t>
  </si>
  <si>
    <t>AGUA, LUZ, DRENAJE, CALLES EMPEDRADAS, TELEFONO, CABLE.</t>
  </si>
  <si>
    <t>UNIDAD DEPORTIVA</t>
  </si>
  <si>
    <t>EN 59.30  METROS CON SALVADOR VALENZUELA  MALDONADO</t>
  </si>
  <si>
    <t>EN 70.50  METROS CON PROLONGACION PEDRO MORENO</t>
  </si>
  <si>
    <t>EN38.50 MTS. CON H AYUNTAMIENTO CONSTITUCIONAL DE AMACUECA</t>
  </si>
  <si>
    <t>EN 81.00 MTS. CON ARROYO DE PIHUA</t>
  </si>
  <si>
    <t>ENTRE ARROYO DE  PIHUA Y PROLONGACION PEDRO MORENO</t>
  </si>
  <si>
    <t>3,753 M2</t>
  </si>
  <si>
    <t>3,753.00 M2</t>
  </si>
  <si>
    <t>00 MTS</t>
  </si>
  <si>
    <t>PROLONGACION PEDRO MORENO</t>
  </si>
  <si>
    <t>AMR</t>
  </si>
  <si>
    <t>MEDIO</t>
  </si>
  <si>
    <t>SER</t>
  </si>
  <si>
    <t>SEMI MODERNO</t>
  </si>
  <si>
    <t xml:space="preserve">CANCHA DEPORTINA INSTALACIONES DE GRADERIAS CANCHAS DEPORTIVA, </t>
  </si>
  <si>
    <t>CANCHAS DE FUT BOL RAPIDO, CANCHA DE  CANCHA DE FRON TENIS</t>
  </si>
  <si>
    <t>ASADEROS, ANDADORES UN VIVERO</t>
  </si>
  <si>
    <t>AVALÚO PARA TRANSMISIÓN DE DOMINIO CON VALORES COMERCIALES</t>
  </si>
  <si>
    <t>1116 U</t>
  </si>
</sst>
</file>

<file path=xl/styles.xml><?xml version="1.0" encoding="utf-8"?>
<styleSheet xmlns="http://schemas.openxmlformats.org/spreadsheetml/2006/main">
  <numFmts count="11">
    <numFmt numFmtId="164" formatCode="_(* #,##0.00_);_(* \(#,##0.00\);_(* &quot;-&quot;??_);_(@_)"/>
    <numFmt numFmtId="165" formatCode="&quot;$&quot;#,##0.00_);\(&quot;$&quot;#,##0.00\)"/>
    <numFmt numFmtId="166" formatCode="_(&quot;$&quot;* #,##0.00_);_(&quot;$&quot;* \(#,##0.00\);_(&quot;$&quot;* &quot;-&quot;??_);_(@_)"/>
    <numFmt numFmtId="167" formatCode="0.0%"/>
    <numFmt numFmtId="168" formatCode="\$#,##0.00_);\(\$#,##0.00\)"/>
    <numFmt numFmtId="169" formatCode="mmmm\ d\,\ yyyy"/>
    <numFmt numFmtId="170" formatCode="0.0"/>
    <numFmt numFmtId="171" formatCode="0.000000%"/>
    <numFmt numFmtId="172" formatCode="_-* #,##0.00000_-;\-* #,##0.00000_-;_-* &quot;-&quot;??_-;_-@_-"/>
    <numFmt numFmtId="173" formatCode="0.00000%"/>
    <numFmt numFmtId="174" formatCode="&quot;$&quot;#,##0.00"/>
  </numFmts>
  <fonts count="25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56"/>
      <name val="MS Sans Serif"/>
      <family val="2"/>
    </font>
    <font>
      <b/>
      <sz val="6"/>
      <color indexed="10"/>
      <name val="Arial"/>
      <family val="2"/>
    </font>
    <font>
      <sz val="7"/>
      <name val="Arial"/>
      <family val="2"/>
    </font>
    <font>
      <i/>
      <sz val="7"/>
      <name val="MS Sans Serif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name val="MS Sans Serif"/>
      <family val="2"/>
    </font>
    <font>
      <sz val="8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Fill="1" applyBorder="1"/>
    <xf numFmtId="0" fontId="8" fillId="0" borderId="0" xfId="3" applyFont="1"/>
    <xf numFmtId="0" fontId="7" fillId="0" borderId="0" xfId="3" applyFont="1"/>
    <xf numFmtId="0" fontId="7" fillId="0" borderId="0" xfId="3" applyFont="1" applyProtection="1">
      <protection hidden="1"/>
    </xf>
    <xf numFmtId="1" fontId="7" fillId="0" borderId="1" xfId="3" applyNumberFormat="1" applyFont="1" applyFill="1" applyBorder="1" applyProtection="1">
      <protection hidden="1"/>
    </xf>
    <xf numFmtId="1" fontId="7" fillId="0" borderId="0" xfId="3" applyNumberFormat="1" applyFont="1" applyFill="1" applyProtection="1">
      <protection hidden="1"/>
    </xf>
    <xf numFmtId="0" fontId="7" fillId="0" borderId="1" xfId="3" applyFont="1" applyFill="1" applyBorder="1" applyProtection="1">
      <protection hidden="1"/>
    </xf>
    <xf numFmtId="0" fontId="7" fillId="0" borderId="0" xfId="3" applyFont="1" applyFill="1" applyProtection="1">
      <protection hidden="1"/>
    </xf>
    <xf numFmtId="166" fontId="9" fillId="2" borderId="0" xfId="3" applyNumberFormat="1" applyFont="1" applyFill="1" applyBorder="1" applyProtection="1">
      <protection hidden="1"/>
    </xf>
    <xf numFmtId="170" fontId="10" fillId="0" borderId="0" xfId="3" applyNumberFormat="1" applyFont="1" applyAlignment="1" applyProtection="1">
      <alignment horizontal="left"/>
      <protection hidden="1"/>
    </xf>
    <xf numFmtId="0" fontId="7" fillId="0" borderId="0" xfId="3" applyFont="1" applyFill="1" applyBorder="1" applyProtection="1">
      <protection hidden="1"/>
    </xf>
    <xf numFmtId="165" fontId="11" fillId="3" borderId="0" xfId="3" applyNumberFormat="1" applyFont="1" applyFill="1" applyBorder="1" applyAlignment="1" applyProtection="1">
      <alignment horizontal="left"/>
      <protection hidden="1"/>
    </xf>
    <xf numFmtId="0" fontId="7" fillId="3" borderId="0" xfId="3" applyFont="1" applyFill="1" applyBorder="1" applyProtection="1">
      <protection hidden="1"/>
    </xf>
    <xf numFmtId="0" fontId="12" fillId="0" borderId="0" xfId="3" applyFont="1" applyFill="1" applyProtection="1">
      <protection hidden="1"/>
    </xf>
    <xf numFmtId="0" fontId="12" fillId="0" borderId="2" xfId="3" applyFont="1" applyFill="1" applyBorder="1" applyProtection="1">
      <protection hidden="1"/>
    </xf>
    <xf numFmtId="0" fontId="12" fillId="0" borderId="3" xfId="3" applyFont="1" applyFill="1" applyBorder="1" applyProtection="1">
      <protection hidden="1"/>
    </xf>
    <xf numFmtId="0" fontId="12" fillId="0" borderId="4" xfId="3" applyFont="1" applyFill="1" applyBorder="1" applyProtection="1">
      <protection hidden="1"/>
    </xf>
    <xf numFmtId="0" fontId="13" fillId="0" borderId="0" xfId="3" applyFont="1" applyProtection="1">
      <protection hidden="1"/>
    </xf>
    <xf numFmtId="0" fontId="7" fillId="0" borderId="0" xfId="3" applyFont="1" applyAlignment="1" applyProtection="1">
      <protection hidden="1"/>
    </xf>
    <xf numFmtId="0" fontId="12" fillId="0" borderId="5" xfId="3" applyFont="1" applyFill="1" applyBorder="1" applyProtection="1">
      <protection hidden="1"/>
    </xf>
    <xf numFmtId="0" fontId="12" fillId="0" borderId="6" xfId="3" quotePrefix="1" applyFont="1" applyFill="1" applyBorder="1" applyAlignment="1" applyProtection="1">
      <alignment horizontal="left"/>
      <protection hidden="1"/>
    </xf>
    <xf numFmtId="0" fontId="12" fillId="0" borderId="7" xfId="3" quotePrefix="1" applyFont="1" applyFill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2" fillId="0" borderId="8" xfId="3" applyFont="1" applyFill="1" applyBorder="1" applyProtection="1">
      <protection hidden="1"/>
    </xf>
    <xf numFmtId="0" fontId="12" fillId="0" borderId="1" xfId="3" quotePrefix="1" applyFont="1" applyFill="1" applyBorder="1" applyAlignment="1" applyProtection="1">
      <alignment horizontal="left"/>
      <protection hidden="1"/>
    </xf>
    <xf numFmtId="0" fontId="12" fillId="0" borderId="9" xfId="3" quotePrefix="1" applyFont="1" applyFill="1" applyBorder="1" applyAlignment="1" applyProtection="1">
      <alignment horizontal="left"/>
      <protection hidden="1"/>
    </xf>
    <xf numFmtId="0" fontId="12" fillId="0" borderId="10" xfId="3" applyFont="1" applyFill="1" applyBorder="1" applyProtection="1">
      <protection hidden="1"/>
    </xf>
    <xf numFmtId="0" fontId="12" fillId="0" borderId="11" xfId="3" applyFont="1" applyFill="1" applyBorder="1" applyProtection="1">
      <protection hidden="1"/>
    </xf>
    <xf numFmtId="0" fontId="12" fillId="0" borderId="11" xfId="3" quotePrefix="1" applyFont="1" applyFill="1" applyBorder="1" applyAlignment="1" applyProtection="1">
      <alignment horizontal="left"/>
      <protection hidden="1"/>
    </xf>
    <xf numFmtId="0" fontId="12" fillId="0" borderId="12" xfId="3" applyFont="1" applyFill="1" applyBorder="1" applyProtection="1">
      <protection hidden="1"/>
    </xf>
    <xf numFmtId="0" fontId="14" fillId="0" borderId="0" xfId="3" applyFont="1" applyFill="1" applyProtection="1">
      <protection hidden="1"/>
    </xf>
    <xf numFmtId="0" fontId="12" fillId="0" borderId="0" xfId="3" applyFont="1" applyFill="1" applyAlignment="1" applyProtection="1">
      <protection locked="0"/>
    </xf>
    <xf numFmtId="0" fontId="12" fillId="0" borderId="0" xfId="3" applyFont="1"/>
    <xf numFmtId="0" fontId="12" fillId="0" borderId="1" xfId="3" applyFont="1" applyFill="1" applyBorder="1" applyProtection="1">
      <protection hidden="1"/>
    </xf>
    <xf numFmtId="0" fontId="15" fillId="3" borderId="0" xfId="3" applyFont="1" applyFill="1" applyAlignment="1" applyProtection="1">
      <alignment horizontal="right"/>
      <protection hidden="1"/>
    </xf>
    <xf numFmtId="0" fontId="16" fillId="3" borderId="0" xfId="3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0" borderId="0" xfId="3" applyFont="1" applyProtection="1">
      <protection hidden="1"/>
    </xf>
    <xf numFmtId="0" fontId="17" fillId="0" borderId="0" xfId="3" applyFont="1" applyProtection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169" fontId="8" fillId="0" borderId="0" xfId="0" applyNumberFormat="1" applyFont="1" applyFill="1" applyAlignment="1">
      <alignment vertical="top"/>
    </xf>
    <xf numFmtId="0" fontId="18" fillId="3" borderId="13" xfId="0" applyFont="1" applyFill="1" applyBorder="1" applyAlignment="1">
      <alignment horizontal="right" vertical="top"/>
    </xf>
    <xf numFmtId="0" fontId="1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169" fontId="8" fillId="3" borderId="16" xfId="0" applyNumberFormat="1" applyFont="1" applyFill="1" applyBorder="1" applyAlignment="1">
      <alignment horizontal="right" vertical="top"/>
    </xf>
    <xf numFmtId="0" fontId="8" fillId="3" borderId="18" xfId="0" applyFont="1" applyFill="1" applyBorder="1" applyAlignment="1">
      <alignment horizontal="right" vertical="top"/>
    </xf>
    <xf numFmtId="0" fontId="8" fillId="0" borderId="19" xfId="0" applyFont="1" applyFill="1" applyBorder="1" applyAlignment="1">
      <alignment vertical="top"/>
    </xf>
    <xf numFmtId="0" fontId="18" fillId="0" borderId="19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vertical="top"/>
    </xf>
    <xf numFmtId="0" fontId="8" fillId="3" borderId="16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8" fillId="0" borderId="17" xfId="0" applyFont="1" applyFill="1" applyBorder="1" applyAlignment="1">
      <alignment vertical="top"/>
    </xf>
    <xf numFmtId="0" fontId="18" fillId="3" borderId="16" xfId="0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vertical="top"/>
      <protection locked="0"/>
    </xf>
    <xf numFmtId="0" fontId="18" fillId="3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vertical="top"/>
      <protection locked="0"/>
    </xf>
    <xf numFmtId="169" fontId="8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17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Alignment="1">
      <alignment vertical="top"/>
    </xf>
    <xf numFmtId="0" fontId="8" fillId="4" borderId="0" xfId="0" applyFont="1" applyFill="1" applyBorder="1" applyAlignment="1" applyProtection="1">
      <alignment vertical="top"/>
      <protection locked="0"/>
    </xf>
    <xf numFmtId="0" fontId="18" fillId="3" borderId="16" xfId="0" applyFont="1" applyFill="1" applyBorder="1" applyAlignment="1" applyProtection="1">
      <alignment horizontal="right" vertical="top"/>
      <protection locked="0"/>
    </xf>
    <xf numFmtId="0" fontId="18" fillId="3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3" borderId="16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4" borderId="0" xfId="0" applyNumberFormat="1" applyFont="1" applyFill="1" applyBorder="1" applyAlignment="1">
      <alignment horizontal="left" vertical="top"/>
    </xf>
    <xf numFmtId="0" fontId="18" fillId="3" borderId="18" xfId="0" applyFont="1" applyFill="1" applyBorder="1" applyAlignment="1" applyProtection="1">
      <alignment horizontal="right" vertical="top"/>
      <protection hidden="1"/>
    </xf>
    <xf numFmtId="10" fontId="8" fillId="0" borderId="19" xfId="0" applyNumberFormat="1" applyFont="1" applyFill="1" applyBorder="1" applyAlignment="1">
      <alignment horizontal="justify" vertical="top"/>
    </xf>
    <xf numFmtId="0" fontId="18" fillId="3" borderId="19" xfId="0" applyFont="1" applyFill="1" applyBorder="1" applyAlignment="1" applyProtection="1">
      <alignment horizontal="right" vertical="top"/>
      <protection hidden="1"/>
    </xf>
    <xf numFmtId="10" fontId="8" fillId="0" borderId="20" xfId="0" applyNumberFormat="1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horizontal="right" vertical="top"/>
      <protection hidden="1"/>
    </xf>
    <xf numFmtId="10" fontId="8" fillId="0" borderId="0" xfId="0" applyNumberFormat="1" applyFont="1" applyFill="1" applyAlignment="1">
      <alignment horizontal="justify" vertical="top"/>
    </xf>
    <xf numFmtId="0" fontId="18" fillId="3" borderId="0" xfId="0" applyFont="1" applyFill="1" applyAlignment="1" applyProtection="1">
      <alignment horizontal="right" vertical="top"/>
      <protection hidden="1"/>
    </xf>
    <xf numFmtId="164" fontId="8" fillId="0" borderId="0" xfId="1" applyFont="1" applyFill="1" applyAlignment="1" applyProtection="1">
      <alignment vertical="top"/>
      <protection locked="0"/>
    </xf>
    <xf numFmtId="171" fontId="8" fillId="0" borderId="0" xfId="4" applyNumberFormat="1" applyFont="1" applyFill="1" applyAlignment="1" applyProtection="1">
      <alignment horizontal="left" vertical="top"/>
      <protection locked="0"/>
    </xf>
    <xf numFmtId="172" fontId="8" fillId="0" borderId="0" xfId="0" applyNumberFormat="1" applyFont="1" applyFill="1" applyAlignment="1">
      <alignment vertical="top"/>
    </xf>
    <xf numFmtId="0" fontId="18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>
      <alignment horizontal="left" vertical="top"/>
    </xf>
    <xf numFmtId="0" fontId="18" fillId="0" borderId="21" xfId="0" applyFont="1" applyFill="1" applyBorder="1" applyAlignment="1" applyProtection="1">
      <alignment horizontal="left" vertical="top"/>
      <protection hidden="1"/>
    </xf>
    <xf numFmtId="0" fontId="18" fillId="0" borderId="22" xfId="0" applyFont="1" applyFill="1" applyBorder="1" applyAlignment="1" applyProtection="1">
      <alignment horizontal="left" vertical="top"/>
      <protection hidden="1"/>
    </xf>
    <xf numFmtId="0" fontId="18" fillId="0" borderId="2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vertical="top"/>
    </xf>
    <xf numFmtId="0" fontId="8" fillId="0" borderId="0" xfId="0" applyFont="1" applyFill="1" applyAlignment="1" applyProtection="1">
      <alignment vertical="top"/>
      <protection hidden="1"/>
    </xf>
    <xf numFmtId="0" fontId="18" fillId="0" borderId="1" xfId="0" applyFont="1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18" fillId="0" borderId="25" xfId="0" applyFont="1" applyFill="1" applyBorder="1" applyAlignment="1" applyProtection="1">
      <alignment vertical="top"/>
      <protection hidden="1"/>
    </xf>
    <xf numFmtId="0" fontId="18" fillId="0" borderId="26" xfId="0" applyFont="1" applyFill="1" applyBorder="1" applyAlignment="1" applyProtection="1">
      <alignment vertical="top"/>
      <protection hidden="1"/>
    </xf>
    <xf numFmtId="0" fontId="18" fillId="0" borderId="27" xfId="0" applyFont="1" applyFill="1" applyBorder="1" applyAlignment="1" applyProtection="1">
      <alignment horizontal="left" vertical="top"/>
      <protection hidden="1"/>
    </xf>
    <xf numFmtId="0" fontId="18" fillId="0" borderId="25" xfId="0" applyFont="1" applyFill="1" applyBorder="1" applyAlignment="1" applyProtection="1">
      <alignment horizontal="left" vertical="top"/>
      <protection hidden="1"/>
    </xf>
    <xf numFmtId="0" fontId="18" fillId="0" borderId="26" xfId="0" applyFont="1" applyFill="1" applyBorder="1" applyAlignment="1" applyProtection="1">
      <alignment horizontal="left" vertical="top"/>
      <protection hidden="1"/>
    </xf>
    <xf numFmtId="0" fontId="18" fillId="0" borderId="27" xfId="0" applyFont="1" applyFill="1" applyBorder="1" applyAlignment="1" applyProtection="1">
      <alignment vertical="top"/>
      <protection hidden="1"/>
    </xf>
    <xf numFmtId="0" fontId="18" fillId="0" borderId="28" xfId="0" applyFont="1" applyFill="1" applyBorder="1" applyAlignment="1" applyProtection="1">
      <alignment vertical="top"/>
      <protection hidden="1"/>
    </xf>
    <xf numFmtId="0" fontId="8" fillId="0" borderId="28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10" fontId="9" fillId="4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vertical="top"/>
      <protection locked="0"/>
    </xf>
    <xf numFmtId="10" fontId="8" fillId="0" borderId="0" xfId="0" quotePrefix="1" applyNumberFormat="1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10" fontId="8" fillId="0" borderId="0" xfId="0" quotePrefix="1" applyNumberFormat="1" applyFont="1" applyFill="1" applyAlignment="1" applyProtection="1">
      <alignment horizontal="left" vertical="top"/>
      <protection locked="0"/>
    </xf>
    <xf numFmtId="10" fontId="8" fillId="0" borderId="0" xfId="4" applyNumberFormat="1" applyFont="1" applyFill="1" applyAlignment="1" applyProtection="1">
      <alignment horizontal="left" vertical="top"/>
      <protection locked="0"/>
    </xf>
    <xf numFmtId="9" fontId="8" fillId="0" borderId="0" xfId="4" applyFont="1" applyFill="1" applyAlignment="1" applyProtection="1">
      <alignment vertical="top"/>
      <protection locked="0"/>
    </xf>
    <xf numFmtId="0" fontId="2" fillId="0" borderId="29" xfId="0" applyFont="1" applyFill="1" applyBorder="1" applyAlignment="1" applyProtection="1">
      <alignment horizontal="left"/>
    </xf>
    <xf numFmtId="0" fontId="2" fillId="0" borderId="30" xfId="0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left"/>
    </xf>
    <xf numFmtId="0" fontId="0" fillId="0" borderId="31" xfId="0" applyFill="1" applyBorder="1" applyProtection="1"/>
    <xf numFmtId="0" fontId="2" fillId="0" borderId="31" xfId="0" applyFont="1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/>
    <xf numFmtId="0" fontId="0" fillId="0" borderId="34" xfId="0" applyFill="1" applyBorder="1"/>
    <xf numFmtId="0" fontId="0" fillId="0" borderId="35" xfId="0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right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horizontal="right"/>
    </xf>
    <xf numFmtId="0" fontId="0" fillId="0" borderId="38" xfId="0" applyFill="1" applyBorder="1" applyProtection="1"/>
    <xf numFmtId="0" fontId="3" fillId="0" borderId="39" xfId="0" applyFont="1" applyFill="1" applyBorder="1" applyAlignment="1">
      <alignment horizontal="centerContinuous"/>
    </xf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0" fillId="0" borderId="39" xfId="0" applyFill="1" applyBorder="1"/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3" fillId="0" borderId="16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horizontal="right"/>
    </xf>
    <xf numFmtId="0" fontId="3" fillId="0" borderId="16" xfId="0" applyFont="1" applyFill="1" applyBorder="1"/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40" xfId="0" applyFill="1" applyBorder="1"/>
    <xf numFmtId="2" fontId="0" fillId="0" borderId="0" xfId="0" applyNumberFormat="1" applyFill="1" applyBorder="1"/>
    <xf numFmtId="0" fontId="5" fillId="0" borderId="32" xfId="0" applyFont="1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>
      <protection locked="0"/>
    </xf>
    <xf numFmtId="2" fontId="0" fillId="0" borderId="20" xfId="1" applyNumberFormat="1" applyFont="1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/>
    <xf numFmtId="164" fontId="0" fillId="0" borderId="46" xfId="1" applyFont="1" applyFill="1" applyBorder="1" applyProtection="1"/>
    <xf numFmtId="0" fontId="0" fillId="0" borderId="42" xfId="0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>
      <protection locked="0"/>
    </xf>
    <xf numFmtId="2" fontId="0" fillId="0" borderId="43" xfId="1" applyNumberFormat="1" applyFont="1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/>
    <xf numFmtId="164" fontId="0" fillId="0" borderId="38" xfId="1" applyFont="1" applyFill="1" applyBorder="1" applyProtection="1"/>
    <xf numFmtId="0" fontId="0" fillId="0" borderId="32" xfId="0" applyFill="1" applyBorder="1" applyAlignment="1">
      <alignment horizontal="right"/>
    </xf>
    <xf numFmtId="164" fontId="0" fillId="0" borderId="47" xfId="1" applyFont="1" applyFill="1" applyBorder="1"/>
    <xf numFmtId="164" fontId="0" fillId="0" borderId="34" xfId="1" applyFont="1" applyFill="1" applyBorder="1"/>
    <xf numFmtId="0" fontId="0" fillId="0" borderId="32" xfId="0" applyFill="1" applyBorder="1"/>
    <xf numFmtId="173" fontId="0" fillId="0" borderId="1" xfId="4" applyNumberFormat="1" applyFont="1" applyFill="1" applyBorder="1" applyAlignment="1" applyProtection="1">
      <alignment horizontal="right"/>
      <protection locked="0"/>
    </xf>
    <xf numFmtId="167" fontId="0" fillId="0" borderId="0" xfId="4" applyNumberFormat="1" applyFont="1" applyFill="1" applyBorder="1" applyAlignment="1" applyProtection="1">
      <alignment horizontal="right"/>
      <protection locked="0"/>
    </xf>
    <xf numFmtId="0" fontId="0" fillId="0" borderId="34" xfId="0" applyFill="1" applyBorder="1" applyProtection="1">
      <protection hidden="1"/>
    </xf>
    <xf numFmtId="0" fontId="5" fillId="0" borderId="35" xfId="0" applyFont="1" applyFill="1" applyBorder="1"/>
    <xf numFmtId="0" fontId="0" fillId="0" borderId="42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4" fontId="0" fillId="0" borderId="20" xfId="1" applyNumberFormat="1" applyFont="1" applyFill="1" applyBorder="1" applyAlignment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164" fontId="0" fillId="0" borderId="1" xfId="1" applyFont="1" applyFill="1" applyBorder="1"/>
    <xf numFmtId="164" fontId="0" fillId="0" borderId="46" xfId="1" applyFont="1" applyFill="1" applyBorder="1"/>
    <xf numFmtId="9" fontId="0" fillId="0" borderId="39" xfId="4" applyFont="1" applyFill="1" applyBorder="1" applyAlignment="1" applyProtection="1">
      <alignment horizontal="center"/>
      <protection locked="0"/>
    </xf>
    <xf numFmtId="4" fontId="0" fillId="0" borderId="43" xfId="1" applyNumberFormat="1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9" fontId="0" fillId="0" borderId="48" xfId="4" applyFont="1" applyFill="1" applyBorder="1" applyAlignment="1" applyProtection="1">
      <alignment horizontal="center"/>
      <protection locked="0"/>
    </xf>
    <xf numFmtId="9" fontId="0" fillId="0" borderId="49" xfId="4" applyFont="1" applyFill="1" applyBorder="1" applyAlignment="1" applyProtection="1">
      <alignment horizontal="center"/>
      <protection locked="0"/>
    </xf>
    <xf numFmtId="164" fontId="0" fillId="0" borderId="50" xfId="1" applyFont="1" applyFill="1" applyBorder="1"/>
    <xf numFmtId="164" fontId="0" fillId="0" borderId="38" xfId="1" applyFont="1" applyFill="1" applyBorder="1"/>
    <xf numFmtId="164" fontId="0" fillId="0" borderId="0" xfId="1" applyFont="1" applyFill="1" applyBorder="1"/>
    <xf numFmtId="0" fontId="0" fillId="0" borderId="42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5" xfId="0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53" xfId="0" applyFill="1" applyBorder="1"/>
    <xf numFmtId="9" fontId="0" fillId="0" borderId="47" xfId="4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9" fontId="0" fillId="0" borderId="1" xfId="4" applyFont="1" applyFill="1" applyBorder="1" applyAlignment="1" applyProtection="1">
      <alignment horizontal="center"/>
      <protection locked="0"/>
    </xf>
    <xf numFmtId="0" fontId="0" fillId="0" borderId="42" xfId="0" applyFill="1" applyBorder="1"/>
    <xf numFmtId="0" fontId="0" fillId="0" borderId="44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49" xfId="0" applyFill="1" applyBorder="1"/>
    <xf numFmtId="9" fontId="0" fillId="0" borderId="50" xfId="4" applyFont="1" applyFill="1" applyBorder="1" applyAlignment="1" applyProtection="1">
      <alignment horizontal="center"/>
      <protection locked="0"/>
    </xf>
    <xf numFmtId="164" fontId="0" fillId="0" borderId="55" xfId="1" applyFont="1" applyFill="1" applyBorder="1"/>
    <xf numFmtId="173" fontId="0" fillId="0" borderId="1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8" fontId="5" fillId="0" borderId="34" xfId="1" applyNumberFormat="1" applyFont="1" applyFill="1" applyBorder="1"/>
    <xf numFmtId="0" fontId="6" fillId="0" borderId="35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69" fontId="0" fillId="0" borderId="37" xfId="0" applyNumberFormat="1" applyFill="1" applyBorder="1"/>
    <xf numFmtId="15" fontId="0" fillId="0" borderId="37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0" borderId="18" xfId="0" applyFont="1" applyFill="1" applyBorder="1"/>
    <xf numFmtId="0" fontId="6" fillId="0" borderId="13" xfId="0" applyFont="1" applyFill="1" applyBorder="1"/>
    <xf numFmtId="0" fontId="0" fillId="0" borderId="41" xfId="0" applyFill="1" applyBorder="1"/>
    <xf numFmtId="0" fontId="3" fillId="0" borderId="39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164" fontId="0" fillId="0" borderId="20" xfId="1" applyFont="1" applyFill="1" applyBorder="1" applyAlignment="1" applyProtection="1">
      <alignment horizontal="center"/>
      <protection locked="0"/>
    </xf>
    <xf numFmtId="174" fontId="0" fillId="0" borderId="20" xfId="1" applyNumberFormat="1" applyFont="1" applyFill="1" applyBorder="1" applyAlignment="1" applyProtection="1">
      <protection locked="0"/>
    </xf>
    <xf numFmtId="174" fontId="0" fillId="0" borderId="20" xfId="1" applyNumberFormat="1" applyFont="1" applyFill="1" applyBorder="1" applyProtection="1"/>
    <xf numFmtId="174" fontId="0" fillId="0" borderId="46" xfId="1" applyNumberFormat="1" applyFont="1" applyFill="1" applyBorder="1" applyProtection="1"/>
    <xf numFmtId="174" fontId="0" fillId="0" borderId="34" xfId="1" applyNumberFormat="1" applyFont="1" applyFill="1" applyBorder="1"/>
    <xf numFmtId="174" fontId="0" fillId="0" borderId="46" xfId="1" applyNumberFormat="1" applyFont="1" applyFill="1" applyBorder="1"/>
    <xf numFmtId="174" fontId="0" fillId="0" borderId="1" xfId="1" applyNumberFormat="1" applyFont="1" applyFill="1" applyBorder="1"/>
    <xf numFmtId="174" fontId="0" fillId="0" borderId="34" xfId="0" applyNumberFormat="1" applyFill="1" applyBorder="1"/>
    <xf numFmtId="0" fontId="3" fillId="0" borderId="13" xfId="0" applyFont="1" applyFill="1" applyBorder="1"/>
    <xf numFmtId="0" fontId="0" fillId="0" borderId="18" xfId="0" applyFill="1" applyBorder="1" applyAlignment="1">
      <alignment horizontal="right"/>
    </xf>
    <xf numFmtId="0" fontId="21" fillId="0" borderId="0" xfId="0" applyFont="1" applyFill="1" applyBorder="1"/>
    <xf numFmtId="0" fontId="3" fillId="0" borderId="4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0" fontId="3" fillId="0" borderId="17" xfId="0" applyFont="1" applyFill="1" applyBorder="1"/>
    <xf numFmtId="0" fontId="19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readingOrder="1"/>
    </xf>
    <xf numFmtId="0" fontId="19" fillId="0" borderId="19" xfId="0" applyFont="1" applyFill="1" applyBorder="1"/>
    <xf numFmtId="164" fontId="19" fillId="0" borderId="20" xfId="1" applyFont="1" applyFill="1" applyBorder="1" applyAlignment="1" applyProtection="1">
      <alignment horizontal="center"/>
      <protection locked="0"/>
    </xf>
    <xf numFmtId="0" fontId="22" fillId="0" borderId="4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/>
    <xf numFmtId="0" fontId="19" fillId="0" borderId="0" xfId="0" applyFont="1"/>
    <xf numFmtId="0" fontId="23" fillId="0" borderId="0" xfId="0" applyFont="1"/>
    <xf numFmtId="0" fontId="23" fillId="0" borderId="0" xfId="0" applyFont="1" applyFill="1" applyBorder="1"/>
    <xf numFmtId="0" fontId="23" fillId="0" borderId="17" xfId="0" applyFont="1" applyFill="1" applyBorder="1"/>
    <xf numFmtId="0" fontId="23" fillId="0" borderId="0" xfId="0" applyFont="1" applyFill="1" applyAlignment="1" applyProtection="1">
      <alignment vertical="top"/>
      <protection locked="0"/>
    </xf>
    <xf numFmtId="0" fontId="23" fillId="0" borderId="0" xfId="0" applyFont="1" applyFill="1"/>
    <xf numFmtId="0" fontId="23" fillId="0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23" fillId="0" borderId="19" xfId="0" applyFont="1" applyFill="1" applyBorder="1"/>
    <xf numFmtId="0" fontId="23" fillId="0" borderId="20" xfId="0" applyFont="1" applyFill="1" applyBorder="1"/>
    <xf numFmtId="0" fontId="8" fillId="0" borderId="0" xfId="0" applyFont="1" applyFill="1" applyBorder="1"/>
    <xf numFmtId="9" fontId="0" fillId="0" borderId="41" xfId="4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9" fillId="0" borderId="56" xfId="0" applyFont="1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9" fontId="0" fillId="0" borderId="57" xfId="4" applyFont="1" applyFill="1" applyBorder="1" applyAlignment="1" applyProtection="1">
      <alignment horizontal="center"/>
      <protection locked="0"/>
    </xf>
    <xf numFmtId="14" fontId="3" fillId="0" borderId="59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2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0" fillId="0" borderId="38" xfId="0" applyFill="1" applyBorder="1" applyAlignment="1">
      <alignment horizontal="center"/>
    </xf>
    <xf numFmtId="174" fontId="0" fillId="0" borderId="20" xfId="1" applyNumberFormat="1" applyFont="1" applyFill="1" applyBorder="1" applyProtection="1">
      <protection locked="0"/>
    </xf>
    <xf numFmtId="0" fontId="19" fillId="0" borderId="39" xfId="0" applyFont="1" applyFill="1" applyBorder="1" applyAlignment="1" applyProtection="1">
      <alignment horizontal="center"/>
      <protection locked="0"/>
    </xf>
    <xf numFmtId="9" fontId="19" fillId="0" borderId="56" xfId="4" applyFont="1" applyFill="1" applyBorder="1" applyAlignment="1" applyProtection="1">
      <alignment horizontal="center"/>
      <protection locked="0"/>
    </xf>
    <xf numFmtId="0" fontId="0" fillId="0" borderId="43" xfId="0" applyFill="1" applyBorder="1" applyAlignment="1">
      <alignment horizontal="left" vertical="top"/>
    </xf>
    <xf numFmtId="166" fontId="0" fillId="0" borderId="1" xfId="2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Protection="1"/>
    <xf numFmtId="0" fontId="1" fillId="0" borderId="0" xfId="0" applyFont="1"/>
    <xf numFmtId="0" fontId="7" fillId="0" borderId="39" xfId="0" applyFont="1" applyFill="1" applyBorder="1" applyAlignment="1" applyProtection="1">
      <alignment horizontal="center"/>
      <protection locked="0"/>
    </xf>
    <xf numFmtId="166" fontId="0" fillId="0" borderId="46" xfId="2" applyFont="1" applyFill="1" applyBorder="1" applyProtection="1"/>
    <xf numFmtId="0" fontId="1" fillId="0" borderId="0" xfId="0" applyFont="1" applyFill="1" applyBorder="1"/>
    <xf numFmtId="0" fontId="1" fillId="0" borderId="45" xfId="0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14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center" vertical="top"/>
    </xf>
    <xf numFmtId="0" fontId="8" fillId="0" borderId="39" xfId="0" applyFont="1" applyFill="1" applyBorder="1" applyAlignment="1" applyProtection="1">
      <alignment horizontal="justify" vertical="top"/>
      <protection locked="0"/>
    </xf>
    <xf numFmtId="0" fontId="8" fillId="0" borderId="40" xfId="0" applyFont="1" applyFill="1" applyBorder="1" applyAlignment="1" applyProtection="1">
      <alignment horizontal="justify" vertical="top"/>
      <protection locked="0"/>
    </xf>
    <xf numFmtId="0" fontId="8" fillId="0" borderId="41" xfId="0" applyFont="1" applyFill="1" applyBorder="1" applyAlignment="1" applyProtection="1">
      <alignment horizontal="justify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0" borderId="0" xfId="0" applyNumberFormat="1" applyFont="1" applyFill="1" applyBorder="1" applyAlignment="1">
      <alignment horizontal="justify" vertical="top"/>
    </xf>
    <xf numFmtId="10" fontId="8" fillId="0" borderId="17" xfId="0" applyNumberFormat="1" applyFont="1" applyFill="1" applyBorder="1" applyAlignment="1">
      <alignment horizontal="justify" vertical="top"/>
    </xf>
  </cellXfs>
  <cellStyles count="5">
    <cellStyle name="Millares" xfId="1" builtinId="3"/>
    <cellStyle name="Moneda" xfId="2" builtinId="4"/>
    <cellStyle name="Normal" xfId="0" builtinId="0"/>
    <cellStyle name="Normal_Hoja1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75142</xdr:colOff>
      <xdr:row>139</xdr:row>
      <xdr:rowOff>52916</xdr:rowOff>
    </xdr:from>
    <xdr:ext cx="194454" cy="264560"/>
    <xdr:sp macro="" textlink="">
      <xdr:nvSpPr>
        <xdr:cNvPr id="22" name="21 CuadroTexto"/>
        <xdr:cNvSpPr txBox="1"/>
      </xdr:nvSpPr>
      <xdr:spPr>
        <a:xfrm>
          <a:off x="2667000" y="21918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570550</xdr:colOff>
      <xdr:row>144</xdr:row>
      <xdr:rowOff>133349</xdr:rowOff>
    </xdr:from>
    <xdr:ext cx="2146678" cy="264560"/>
    <xdr:sp macro="" textlink="">
      <xdr:nvSpPr>
        <xdr:cNvPr id="97" name="96 CuadroTexto"/>
        <xdr:cNvSpPr txBox="1"/>
      </xdr:nvSpPr>
      <xdr:spPr>
        <a:xfrm>
          <a:off x="3151825" y="23393399"/>
          <a:ext cx="21466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/>
            <a:t>Calle</a:t>
          </a:r>
          <a:r>
            <a:rPr lang="es-ES" sz="1100" baseline="0"/>
            <a:t> prolongacion  Pedro Moreno</a:t>
          </a:r>
          <a:endParaRPr lang="es-ES" sz="1100"/>
        </a:p>
      </xdr:txBody>
    </xdr:sp>
    <xdr:clientData/>
  </xdr:oneCellAnchor>
  <xdr:oneCellAnchor>
    <xdr:from>
      <xdr:col>1</xdr:col>
      <xdr:colOff>837792</xdr:colOff>
      <xdr:row>130</xdr:row>
      <xdr:rowOff>94693</xdr:rowOff>
    </xdr:from>
    <xdr:ext cx="264560" cy="184731"/>
    <xdr:sp macro="" textlink="">
      <xdr:nvSpPr>
        <xdr:cNvPr id="98" name="97 CuadroTexto"/>
        <xdr:cNvSpPr txBox="1"/>
      </xdr:nvSpPr>
      <xdr:spPr>
        <a:xfrm rot="18229697">
          <a:off x="2392181" y="21019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6</xdr:col>
      <xdr:colOff>647700</xdr:colOff>
      <xdr:row>122</xdr:row>
      <xdr:rowOff>113707</xdr:rowOff>
    </xdr:from>
    <xdr:to>
      <xdr:col>7</xdr:col>
      <xdr:colOff>914400</xdr:colOff>
      <xdr:row>129</xdr:row>
      <xdr:rowOff>143107</xdr:rowOff>
    </xdr:to>
    <xdr:pic>
      <xdr:nvPicPr>
        <xdr:cNvPr id="65" name="64 Imagen" descr="RosaDeLosVien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9782832"/>
          <a:ext cx="1162050" cy="116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146</xdr:row>
      <xdr:rowOff>47625</xdr:rowOff>
    </xdr:from>
    <xdr:to>
      <xdr:col>7</xdr:col>
      <xdr:colOff>19050</xdr:colOff>
      <xdr:row>146</xdr:row>
      <xdr:rowOff>142875</xdr:rowOff>
    </xdr:to>
    <xdr:cxnSp macro="">
      <xdr:nvCxnSpPr>
        <xdr:cNvPr id="89" name="88 Conector recto"/>
        <xdr:cNvCxnSpPr/>
      </xdr:nvCxnSpPr>
      <xdr:spPr bwMode="auto">
        <a:xfrm>
          <a:off x="2619375" y="23631525"/>
          <a:ext cx="4229100" cy="9525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19055</xdr:colOff>
      <xdr:row>132</xdr:row>
      <xdr:rowOff>104778</xdr:rowOff>
    </xdr:from>
    <xdr:to>
      <xdr:col>2</xdr:col>
      <xdr:colOff>76200</xdr:colOff>
      <xdr:row>143</xdr:row>
      <xdr:rowOff>66681</xdr:rowOff>
    </xdr:to>
    <xdr:cxnSp macro="">
      <xdr:nvCxnSpPr>
        <xdr:cNvPr id="92" name="91 Conector recto"/>
        <xdr:cNvCxnSpPr/>
      </xdr:nvCxnSpPr>
      <xdr:spPr bwMode="auto">
        <a:xfrm rot="5400000">
          <a:off x="1757364" y="22236119"/>
          <a:ext cx="1743078" cy="5714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67</xdr:row>
      <xdr:rowOff>19051</xdr:rowOff>
    </xdr:from>
    <xdr:to>
      <xdr:col>6</xdr:col>
      <xdr:colOff>361950</xdr:colOff>
      <xdr:row>68</xdr:row>
      <xdr:rowOff>114301</xdr:rowOff>
    </xdr:to>
    <xdr:sp macro="" textlink="">
      <xdr:nvSpPr>
        <xdr:cNvPr id="30" name="29 CuadroTexto"/>
        <xdr:cNvSpPr txBox="1"/>
      </xdr:nvSpPr>
      <xdr:spPr>
        <a:xfrm>
          <a:off x="4638675" y="10944226"/>
          <a:ext cx="16573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ARROYO</a:t>
          </a:r>
          <a:r>
            <a:rPr lang="es-ES" sz="1100" baseline="0"/>
            <a:t> DE PIHUA</a:t>
          </a:r>
          <a:endParaRPr lang="es-ES" sz="1100"/>
        </a:p>
      </xdr:txBody>
    </xdr:sp>
    <xdr:clientData/>
  </xdr:twoCellAnchor>
  <xdr:twoCellAnchor>
    <xdr:from>
      <xdr:col>4</xdr:col>
      <xdr:colOff>200025</xdr:colOff>
      <xdr:row>94</xdr:row>
      <xdr:rowOff>0</xdr:rowOff>
    </xdr:from>
    <xdr:to>
      <xdr:col>7</xdr:col>
      <xdr:colOff>466725</xdr:colOff>
      <xdr:row>95</xdr:row>
      <xdr:rowOff>85725</xdr:rowOff>
    </xdr:to>
    <xdr:sp macro="" textlink="">
      <xdr:nvSpPr>
        <xdr:cNvPr id="36" name="35 CuadroTexto"/>
        <xdr:cNvSpPr txBox="1"/>
      </xdr:nvSpPr>
      <xdr:spPr>
        <a:xfrm>
          <a:off x="4600575" y="15173325"/>
          <a:ext cx="26955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  PROLONGACION</a:t>
          </a:r>
          <a:r>
            <a:rPr lang="es-ES" sz="1100" baseline="0"/>
            <a:t>  PEDRO MORENO</a:t>
          </a:r>
          <a:endParaRPr lang="es-ES" sz="1100"/>
        </a:p>
      </xdr:txBody>
    </xdr:sp>
    <xdr:clientData/>
  </xdr:twoCellAnchor>
  <xdr:twoCellAnchor editAs="oneCell">
    <xdr:from>
      <xdr:col>3</xdr:col>
      <xdr:colOff>542925</xdr:colOff>
      <xdr:row>73</xdr:row>
      <xdr:rowOff>152400</xdr:rowOff>
    </xdr:from>
    <xdr:to>
      <xdr:col>7</xdr:col>
      <xdr:colOff>219075</xdr:colOff>
      <xdr:row>88</xdr:row>
      <xdr:rowOff>88899</xdr:rowOff>
    </xdr:to>
    <xdr:pic>
      <xdr:nvPicPr>
        <xdr:cNvPr id="38" name="37 Imagen" descr="la foto _0.tmp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81475" y="12001500"/>
          <a:ext cx="2867025" cy="2336799"/>
        </a:xfrm>
        <a:prstGeom prst="rect">
          <a:avLst/>
        </a:prstGeom>
      </xdr:spPr>
    </xdr:pic>
    <xdr:clientData/>
  </xdr:twoCellAnchor>
  <xdr:twoCellAnchor>
    <xdr:from>
      <xdr:col>4</xdr:col>
      <xdr:colOff>638179</xdr:colOff>
      <xdr:row>68</xdr:row>
      <xdr:rowOff>95253</xdr:rowOff>
    </xdr:from>
    <xdr:to>
      <xdr:col>4</xdr:col>
      <xdr:colOff>847725</xdr:colOff>
      <xdr:row>79</xdr:row>
      <xdr:rowOff>142874</xdr:rowOff>
    </xdr:to>
    <xdr:cxnSp macro="">
      <xdr:nvCxnSpPr>
        <xdr:cNvPr id="73" name="72 Conector recto de flecha"/>
        <xdr:cNvCxnSpPr/>
      </xdr:nvCxnSpPr>
      <xdr:spPr bwMode="auto">
        <a:xfrm rot="5400000">
          <a:off x="4257679" y="11953878"/>
          <a:ext cx="1771646" cy="20954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142878</xdr:colOff>
      <xdr:row>84</xdr:row>
      <xdr:rowOff>123828</xdr:rowOff>
    </xdr:from>
    <xdr:to>
      <xdr:col>5</xdr:col>
      <xdr:colOff>209553</xdr:colOff>
      <xdr:row>94</xdr:row>
      <xdr:rowOff>38101</xdr:rowOff>
    </xdr:to>
    <xdr:cxnSp macro="">
      <xdr:nvCxnSpPr>
        <xdr:cNvPr id="70" name="69 Conector recto de flecha"/>
        <xdr:cNvCxnSpPr/>
      </xdr:nvCxnSpPr>
      <xdr:spPr bwMode="auto">
        <a:xfrm rot="5400000" flipH="1" flipV="1">
          <a:off x="4791079" y="14439902"/>
          <a:ext cx="1476373" cy="6667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135</xdr:row>
      <xdr:rowOff>95250</xdr:rowOff>
    </xdr:from>
    <xdr:to>
      <xdr:col>4</xdr:col>
      <xdr:colOff>809625</xdr:colOff>
      <xdr:row>143</xdr:row>
      <xdr:rowOff>173038</xdr:rowOff>
    </xdr:to>
    <xdr:grpSp>
      <xdr:nvGrpSpPr>
        <xdr:cNvPr id="55" name="54 Grupo"/>
        <xdr:cNvGrpSpPr/>
      </xdr:nvGrpSpPr>
      <xdr:grpSpPr>
        <a:xfrm>
          <a:off x="2724150" y="21869400"/>
          <a:ext cx="2486025" cy="1373188"/>
          <a:chOff x="8724900" y="12773025"/>
          <a:chExt cx="2647950" cy="1639888"/>
        </a:xfrm>
      </xdr:grpSpPr>
      <xdr:cxnSp macro="">
        <xdr:nvCxnSpPr>
          <xdr:cNvPr id="41" name="40 Conector recto"/>
          <xdr:cNvCxnSpPr/>
        </xdr:nvCxnSpPr>
        <xdr:spPr bwMode="auto">
          <a:xfrm>
            <a:off x="8953500" y="13515975"/>
            <a:ext cx="304800" cy="219075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44" name="43 Conector recto"/>
          <xdr:cNvCxnSpPr/>
        </xdr:nvCxnSpPr>
        <xdr:spPr bwMode="auto">
          <a:xfrm rot="5400000" flipH="1" flipV="1">
            <a:off x="8972550" y="13068301"/>
            <a:ext cx="942975" cy="390525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47" name="46 Conector recto"/>
          <xdr:cNvCxnSpPr/>
        </xdr:nvCxnSpPr>
        <xdr:spPr bwMode="auto">
          <a:xfrm rot="5400000">
            <a:off x="8410576" y="13868400"/>
            <a:ext cx="866775" cy="219075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49" name="48 Conector recto"/>
          <xdr:cNvCxnSpPr/>
        </xdr:nvCxnSpPr>
        <xdr:spPr bwMode="auto">
          <a:xfrm>
            <a:off x="8724900" y="14411325"/>
            <a:ext cx="2647950" cy="1588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52" name="51 Conector recto"/>
          <xdr:cNvCxnSpPr/>
        </xdr:nvCxnSpPr>
        <xdr:spPr bwMode="auto">
          <a:xfrm>
            <a:off x="9620250" y="12773025"/>
            <a:ext cx="1685925" cy="28575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54" name="53 Conector recto"/>
          <xdr:cNvCxnSpPr/>
        </xdr:nvCxnSpPr>
        <xdr:spPr bwMode="auto">
          <a:xfrm rot="16200000" flipH="1">
            <a:off x="10534650" y="13592174"/>
            <a:ext cx="1590675" cy="47625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</xdr:col>
      <xdr:colOff>895350</xdr:colOff>
      <xdr:row>133</xdr:row>
      <xdr:rowOff>9526</xdr:rowOff>
    </xdr:from>
    <xdr:to>
      <xdr:col>1</xdr:col>
      <xdr:colOff>952495</xdr:colOff>
      <xdr:row>143</xdr:row>
      <xdr:rowOff>133354</xdr:rowOff>
    </xdr:to>
    <xdr:cxnSp macro="">
      <xdr:nvCxnSpPr>
        <xdr:cNvPr id="57" name="56 Conector recto"/>
        <xdr:cNvCxnSpPr/>
      </xdr:nvCxnSpPr>
      <xdr:spPr bwMode="auto">
        <a:xfrm rot="5400000">
          <a:off x="1566859" y="22302792"/>
          <a:ext cx="1743078" cy="5714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144</xdr:row>
      <xdr:rowOff>85725</xdr:rowOff>
    </xdr:from>
    <xdr:to>
      <xdr:col>7</xdr:col>
      <xdr:colOff>0</xdr:colOff>
      <xdr:row>144</xdr:row>
      <xdr:rowOff>152400</xdr:rowOff>
    </xdr:to>
    <xdr:cxnSp macro="">
      <xdr:nvCxnSpPr>
        <xdr:cNvPr id="58" name="57 Conector recto"/>
        <xdr:cNvCxnSpPr/>
      </xdr:nvCxnSpPr>
      <xdr:spPr bwMode="auto">
        <a:xfrm>
          <a:off x="2609850" y="23345775"/>
          <a:ext cx="4219575" cy="6667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890590</xdr:colOff>
      <xdr:row>133</xdr:row>
      <xdr:rowOff>80964</xdr:rowOff>
    </xdr:from>
    <xdr:to>
      <xdr:col>2</xdr:col>
      <xdr:colOff>223840</xdr:colOff>
      <xdr:row>143</xdr:row>
      <xdr:rowOff>128589</xdr:rowOff>
    </xdr:to>
    <xdr:sp macro="" textlink="">
      <xdr:nvSpPr>
        <xdr:cNvPr id="63" name="62 CuadroTexto"/>
        <xdr:cNvSpPr txBox="1"/>
      </xdr:nvSpPr>
      <xdr:spPr>
        <a:xfrm rot="16414366">
          <a:off x="1771652" y="22164677"/>
          <a:ext cx="16668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ARROYO DE PIHUA</a:t>
          </a:r>
        </a:p>
      </xdr:txBody>
    </xdr:sp>
    <xdr:clientData/>
  </xdr:twoCellAnchor>
  <xdr:twoCellAnchor editAs="oneCell">
    <xdr:from>
      <xdr:col>0</xdr:col>
      <xdr:colOff>390525</xdr:colOff>
      <xdr:row>237</xdr:row>
      <xdr:rowOff>66674</xdr:rowOff>
    </xdr:from>
    <xdr:to>
      <xdr:col>6</xdr:col>
      <xdr:colOff>581025</xdr:colOff>
      <xdr:row>258</xdr:row>
      <xdr:rowOff>38100</xdr:rowOff>
    </xdr:to>
    <xdr:pic>
      <xdr:nvPicPr>
        <xdr:cNvPr id="29" name="28 Imagen" descr="la foto _0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" y="37985699"/>
          <a:ext cx="6124575" cy="3371851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259</xdr:row>
      <xdr:rowOff>38100</xdr:rowOff>
    </xdr:from>
    <xdr:to>
      <xdr:col>4</xdr:col>
      <xdr:colOff>0</xdr:colOff>
      <xdr:row>279</xdr:row>
      <xdr:rowOff>38100</xdr:rowOff>
    </xdr:to>
    <xdr:pic>
      <xdr:nvPicPr>
        <xdr:cNvPr id="31" name="30 Imagen" descr="la foto _0.tmp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3375" y="41519475"/>
          <a:ext cx="4067175" cy="323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587729</xdr:colOff>
      <xdr:row>14</xdr:row>
      <xdr:rowOff>95250</xdr:rowOff>
    </xdr:from>
    <xdr:to>
      <xdr:col>9</xdr:col>
      <xdr:colOff>65484</xdr:colOff>
      <xdr:row>30</xdr:row>
      <xdr:rowOff>11906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26745"/>
        <a:stretch>
          <a:fillRect/>
        </a:stretch>
      </xdr:blipFill>
      <xdr:spPr bwMode="auto">
        <a:xfrm>
          <a:off x="4397729" y="2345531"/>
          <a:ext cx="2525755" cy="24884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6"/>
  <sheetViews>
    <sheetView tabSelected="1" workbookViewId="0">
      <selection activeCell="D8" sqref="D8"/>
    </sheetView>
  </sheetViews>
  <sheetFormatPr baseColWidth="10" defaultRowHeight="12.75"/>
  <cols>
    <col min="1" max="1" width="22.7109375" customWidth="1"/>
    <col min="2" max="2" width="16" customWidth="1"/>
    <col min="3" max="3" width="15.85546875" customWidth="1"/>
    <col min="5" max="5" width="14.28515625" customWidth="1"/>
    <col min="6" max="6" width="8.7109375" customWidth="1"/>
    <col min="7" max="7" width="13.42578125" customWidth="1"/>
    <col min="8" max="8" width="16.140625" customWidth="1"/>
    <col min="9" max="9" width="11.7109375" customWidth="1"/>
  </cols>
  <sheetData>
    <row r="1" spans="1:8" ht="17.25" thickTop="1" thickBot="1">
      <c r="A1" s="121"/>
      <c r="B1" s="122" t="s">
        <v>0</v>
      </c>
      <c r="C1" s="123" t="s">
        <v>361</v>
      </c>
      <c r="D1" s="124"/>
      <c r="E1" s="124"/>
      <c r="F1" s="124"/>
      <c r="G1" s="125" t="s">
        <v>1</v>
      </c>
      <c r="H1" s="278">
        <v>41192</v>
      </c>
    </row>
    <row r="2" spans="1:8">
      <c r="A2" s="126"/>
      <c r="B2" s="127" t="s">
        <v>2</v>
      </c>
      <c r="C2" s="293" t="s">
        <v>364</v>
      </c>
      <c r="D2" s="128"/>
      <c r="E2" s="128"/>
      <c r="F2" s="129"/>
      <c r="G2" s="128"/>
      <c r="H2" s="130"/>
    </row>
    <row r="3" spans="1:8" ht="13.5" thickBot="1">
      <c r="A3" s="131"/>
      <c r="B3" s="132" t="s">
        <v>3</v>
      </c>
      <c r="C3" s="133" t="s">
        <v>362</v>
      </c>
      <c r="D3" s="133"/>
      <c r="E3" s="133"/>
      <c r="F3" s="133"/>
      <c r="G3" s="134" t="s">
        <v>4</v>
      </c>
      <c r="H3" s="135">
        <v>3724240106</v>
      </c>
    </row>
    <row r="4" spans="1:8" ht="13.5" thickTop="1">
      <c r="A4" s="129"/>
      <c r="B4" s="129"/>
      <c r="C4" s="129"/>
      <c r="D4" s="129"/>
      <c r="E4" s="129"/>
      <c r="F4" s="129"/>
      <c r="G4" s="129"/>
      <c r="H4" s="129"/>
    </row>
    <row r="5" spans="1:8">
      <c r="A5" s="136" t="s">
        <v>339</v>
      </c>
      <c r="B5" s="137"/>
      <c r="C5" s="137"/>
      <c r="D5" s="137"/>
      <c r="E5" s="137"/>
      <c r="F5" s="137"/>
      <c r="G5" s="137"/>
      <c r="H5" s="138"/>
    </row>
    <row r="6" spans="1:8">
      <c r="A6" s="129"/>
      <c r="B6" s="129"/>
      <c r="C6" s="129"/>
      <c r="D6" s="129"/>
      <c r="E6" s="129"/>
      <c r="F6" s="129"/>
      <c r="G6" s="129"/>
      <c r="H6" s="129"/>
    </row>
    <row r="7" spans="1:8">
      <c r="A7" s="136" t="s">
        <v>5</v>
      </c>
      <c r="B7" s="137"/>
      <c r="C7" s="137"/>
      <c r="D7" s="137"/>
      <c r="E7" s="137"/>
      <c r="F7" s="137"/>
      <c r="G7" s="137"/>
      <c r="H7" s="138"/>
    </row>
    <row r="8" spans="1:8">
      <c r="A8" s="139" t="s">
        <v>6</v>
      </c>
      <c r="B8" s="140"/>
      <c r="C8" s="139" t="s">
        <v>7</v>
      </c>
      <c r="D8" s="240" t="s">
        <v>388</v>
      </c>
      <c r="E8" s="139" t="s">
        <v>8</v>
      </c>
      <c r="F8" s="141">
        <v>121</v>
      </c>
      <c r="G8" s="139" t="s">
        <v>9</v>
      </c>
      <c r="H8" s="252"/>
    </row>
    <row r="9" spans="1:8">
      <c r="A9" s="142"/>
      <c r="B9" s="1"/>
      <c r="C9" s="1"/>
      <c r="D9" s="1"/>
      <c r="E9" s="1"/>
      <c r="F9" s="1"/>
      <c r="G9" s="1"/>
      <c r="H9" s="143" t="s">
        <v>84</v>
      </c>
    </row>
    <row r="10" spans="1:8">
      <c r="A10" s="144" t="s">
        <v>10</v>
      </c>
      <c r="B10" s="227" t="s">
        <v>363</v>
      </c>
      <c r="C10" s="1"/>
      <c r="D10" s="1"/>
      <c r="E10" s="1"/>
      <c r="F10" s="1"/>
      <c r="G10" s="1"/>
      <c r="H10" s="143"/>
    </row>
    <row r="11" spans="1:8">
      <c r="A11" s="144" t="s">
        <v>11</v>
      </c>
      <c r="B11" s="1" t="s">
        <v>363</v>
      </c>
      <c r="C11" s="1"/>
      <c r="D11" s="1"/>
      <c r="E11" s="1"/>
      <c r="F11" s="1"/>
      <c r="G11" s="1"/>
      <c r="H11" s="143"/>
    </row>
    <row r="12" spans="1:8">
      <c r="A12" s="144" t="s">
        <v>2</v>
      </c>
      <c r="B12" s="1" t="s">
        <v>364</v>
      </c>
      <c r="C12" s="1"/>
      <c r="D12" s="1"/>
      <c r="E12" s="1"/>
      <c r="F12" s="1"/>
      <c r="G12" s="1"/>
      <c r="H12" s="143"/>
    </row>
    <row r="13" spans="1:8">
      <c r="A13" s="144" t="s">
        <v>12</v>
      </c>
      <c r="B13" s="242">
        <v>41192</v>
      </c>
      <c r="C13" s="1"/>
      <c r="D13" s="1"/>
      <c r="E13" s="1"/>
      <c r="F13" s="1"/>
      <c r="G13" s="1"/>
      <c r="H13" s="143"/>
    </row>
    <row r="14" spans="1:8">
      <c r="A14" s="144" t="s">
        <v>13</v>
      </c>
      <c r="B14" s="227" t="s">
        <v>370</v>
      </c>
      <c r="C14" s="1"/>
      <c r="D14" s="1"/>
      <c r="E14" s="1"/>
      <c r="F14" s="1"/>
      <c r="G14" s="1"/>
      <c r="H14" s="143"/>
    </row>
    <row r="15" spans="1:8">
      <c r="A15" s="144" t="s">
        <v>14</v>
      </c>
      <c r="B15" s="297" t="s">
        <v>370</v>
      </c>
      <c r="C15" s="1"/>
      <c r="D15" s="1"/>
      <c r="E15" s="1"/>
      <c r="F15" s="129"/>
      <c r="G15" s="1"/>
      <c r="H15" s="143"/>
    </row>
    <row r="16" spans="1:8">
      <c r="A16" s="144"/>
      <c r="B16" s="1" t="s">
        <v>375</v>
      </c>
      <c r="C16" s="1"/>
      <c r="D16" s="1"/>
      <c r="E16" s="1"/>
      <c r="F16" s="1"/>
      <c r="G16" s="1"/>
      <c r="H16" s="143"/>
    </row>
    <row r="17" spans="1:8">
      <c r="A17" s="144"/>
      <c r="B17" s="1"/>
      <c r="C17" s="1"/>
      <c r="D17" s="1"/>
      <c r="E17" s="1"/>
      <c r="F17" s="1"/>
      <c r="G17" s="1"/>
      <c r="H17" s="143"/>
    </row>
    <row r="18" spans="1:8">
      <c r="A18" s="144"/>
      <c r="B18" s="145"/>
      <c r="C18" s="1"/>
      <c r="D18" s="1"/>
      <c r="E18" s="1"/>
      <c r="F18" s="1"/>
      <c r="G18" s="1"/>
      <c r="H18" s="143"/>
    </row>
    <row r="19" spans="1:8">
      <c r="A19" s="144" t="s">
        <v>15</v>
      </c>
      <c r="B19" s="1" t="s">
        <v>367</v>
      </c>
      <c r="C19" s="1"/>
      <c r="D19" s="1"/>
      <c r="E19" s="1"/>
      <c r="F19" s="1"/>
      <c r="G19" s="1"/>
      <c r="H19" s="143"/>
    </row>
    <row r="20" spans="1:8">
      <c r="A20" s="146"/>
      <c r="B20" s="147"/>
      <c r="C20" s="147"/>
      <c r="D20" s="147"/>
      <c r="E20" s="147"/>
      <c r="F20" s="147"/>
      <c r="G20" s="147"/>
      <c r="H20" s="148"/>
    </row>
    <row r="21" spans="1:8">
      <c r="A21" s="129"/>
      <c r="B21" s="129"/>
      <c r="C21" s="129"/>
      <c r="D21" s="129"/>
      <c r="E21" s="129"/>
      <c r="F21" s="129"/>
      <c r="G21" s="129"/>
      <c r="H21" s="129"/>
    </row>
    <row r="22" spans="1:8">
      <c r="A22" s="136" t="s">
        <v>16</v>
      </c>
      <c r="B22" s="137"/>
      <c r="C22" s="137"/>
      <c r="D22" s="137"/>
      <c r="E22" s="137"/>
      <c r="F22" s="137"/>
      <c r="G22" s="137"/>
      <c r="H22" s="138"/>
    </row>
    <row r="23" spans="1:8">
      <c r="A23" s="142"/>
      <c r="B23" s="1"/>
      <c r="C23" s="1"/>
      <c r="D23" s="1"/>
      <c r="E23" s="1"/>
      <c r="F23" s="1"/>
      <c r="G23" s="1"/>
      <c r="H23" s="143"/>
    </row>
    <row r="24" spans="1:8">
      <c r="A24" s="142"/>
      <c r="B24" s="1"/>
      <c r="C24" s="1"/>
      <c r="D24" s="1"/>
      <c r="E24" s="1"/>
      <c r="F24" s="1"/>
      <c r="G24" s="1"/>
      <c r="H24" s="143"/>
    </row>
    <row r="25" spans="1:8">
      <c r="A25" s="142"/>
      <c r="B25" s="149" t="s">
        <v>17</v>
      </c>
      <c r="C25" s="1" t="s">
        <v>349</v>
      </c>
      <c r="D25" s="1"/>
      <c r="E25" s="1"/>
      <c r="F25" s="1"/>
      <c r="G25" s="1"/>
      <c r="H25" s="143"/>
    </row>
    <row r="26" spans="1:8">
      <c r="A26" s="142"/>
      <c r="B26" s="149" t="s">
        <v>18</v>
      </c>
      <c r="C26" s="243">
        <v>1</v>
      </c>
      <c r="D26" s="1"/>
      <c r="E26" s="1"/>
      <c r="F26" s="1"/>
      <c r="G26" s="1"/>
      <c r="H26" s="143"/>
    </row>
    <row r="27" spans="1:8">
      <c r="A27" s="142"/>
      <c r="B27" s="149" t="s">
        <v>19</v>
      </c>
      <c r="C27" s="1" t="s">
        <v>348</v>
      </c>
      <c r="D27" s="1"/>
      <c r="E27" s="1"/>
      <c r="F27" s="1"/>
      <c r="G27" s="1"/>
      <c r="H27" s="143"/>
    </row>
    <row r="28" spans="1:8">
      <c r="A28" s="142"/>
      <c r="B28" s="149" t="s">
        <v>340</v>
      </c>
      <c r="C28" s="1" t="s">
        <v>369</v>
      </c>
      <c r="D28" s="1"/>
      <c r="E28" s="1"/>
      <c r="F28" s="1"/>
      <c r="G28" s="1"/>
      <c r="H28" s="143"/>
    </row>
    <row r="29" spans="1:8">
      <c r="A29" s="142"/>
      <c r="B29" s="1"/>
      <c r="C29" s="1"/>
      <c r="D29" s="1"/>
      <c r="E29" s="1"/>
      <c r="F29" s="1"/>
      <c r="G29" s="1"/>
      <c r="H29" s="143"/>
    </row>
    <row r="30" spans="1:8">
      <c r="A30" s="142"/>
      <c r="B30" s="1"/>
      <c r="C30" s="1"/>
      <c r="D30" s="1"/>
      <c r="E30" s="1"/>
      <c r="F30" s="1"/>
      <c r="G30" s="1"/>
      <c r="H30" s="143"/>
    </row>
    <row r="31" spans="1:8">
      <c r="A31" s="142"/>
      <c r="B31" s="1"/>
      <c r="C31" s="1"/>
      <c r="D31" s="1"/>
      <c r="E31" s="1"/>
      <c r="F31" s="1"/>
      <c r="G31" s="1"/>
      <c r="H31" s="143"/>
    </row>
    <row r="32" spans="1:8">
      <c r="A32" s="142" t="s">
        <v>20</v>
      </c>
      <c r="B32" s="1"/>
      <c r="C32" s="291">
        <v>0.6</v>
      </c>
      <c r="D32" s="1"/>
      <c r="E32" s="1" t="s">
        <v>21</v>
      </c>
      <c r="F32" s="1"/>
      <c r="G32" s="1"/>
      <c r="H32" s="291">
        <v>0.7</v>
      </c>
    </row>
    <row r="33" spans="1:8">
      <c r="A33" s="146"/>
      <c r="B33" s="147"/>
      <c r="C33" s="147"/>
      <c r="D33" s="147"/>
      <c r="E33" s="147"/>
      <c r="F33" s="147"/>
      <c r="G33" s="147"/>
      <c r="H33" s="148"/>
    </row>
    <row r="34" spans="1:8">
      <c r="A34" s="129"/>
      <c r="B34" s="129"/>
      <c r="C34" s="129"/>
      <c r="D34" s="129"/>
      <c r="E34" s="129"/>
      <c r="F34" s="129"/>
      <c r="G34" s="129"/>
      <c r="H34" s="129"/>
    </row>
    <row r="35" spans="1:8">
      <c r="A35" s="136" t="s">
        <v>22</v>
      </c>
      <c r="B35" s="137"/>
      <c r="C35" s="137"/>
      <c r="D35" s="137"/>
      <c r="E35" s="137"/>
      <c r="F35" s="137"/>
      <c r="G35" s="137"/>
      <c r="H35" s="138"/>
    </row>
    <row r="36" spans="1:8">
      <c r="A36" s="220"/>
      <c r="B36" s="221"/>
      <c r="C36" s="221"/>
      <c r="D36" s="221"/>
      <c r="E36" s="221"/>
      <c r="F36" s="221"/>
      <c r="G36" s="221"/>
      <c r="H36" s="222"/>
    </row>
    <row r="37" spans="1:8">
      <c r="A37" s="237" t="s">
        <v>347</v>
      </c>
      <c r="B37" s="221"/>
      <c r="C37" s="221"/>
      <c r="D37" s="221"/>
      <c r="E37" s="221"/>
      <c r="F37" s="221"/>
      <c r="G37" s="221"/>
      <c r="H37" s="222"/>
    </row>
    <row r="38" spans="1:8">
      <c r="A38" s="142"/>
      <c r="B38" s="1" t="s">
        <v>84</v>
      </c>
      <c r="C38" s="1"/>
      <c r="D38" s="1"/>
      <c r="E38" s="1"/>
      <c r="F38" s="1"/>
      <c r="G38" s="1"/>
      <c r="H38" s="143"/>
    </row>
    <row r="39" spans="1:8">
      <c r="A39" s="151"/>
      <c r="B39" s="1"/>
      <c r="C39" s="1"/>
      <c r="D39" s="1"/>
      <c r="E39" s="1"/>
      <c r="F39" s="1"/>
      <c r="G39" s="1"/>
      <c r="H39" s="143"/>
    </row>
    <row r="40" spans="1:8">
      <c r="A40" s="151"/>
      <c r="B40" s="1"/>
      <c r="C40" s="1"/>
      <c r="D40" s="1"/>
      <c r="E40" s="1"/>
      <c r="F40" s="1"/>
      <c r="G40" s="1"/>
      <c r="H40" s="143"/>
    </row>
    <row r="41" spans="1:8">
      <c r="A41" s="144" t="s">
        <v>322</v>
      </c>
      <c r="B41" s="297" t="s">
        <v>371</v>
      </c>
      <c r="C41" s="1"/>
      <c r="D41" s="1"/>
      <c r="E41" s="1"/>
      <c r="F41" s="1"/>
      <c r="G41" s="1"/>
      <c r="H41" s="143"/>
    </row>
    <row r="42" spans="1:8">
      <c r="A42" s="151"/>
      <c r="B42" s="1"/>
      <c r="C42" s="1"/>
      <c r="D42" s="1"/>
      <c r="E42" s="1"/>
      <c r="F42" s="1"/>
      <c r="G42" s="1"/>
      <c r="H42" s="143"/>
    </row>
    <row r="43" spans="1:8">
      <c r="A43" s="144" t="s">
        <v>323</v>
      </c>
      <c r="B43" s="297" t="s">
        <v>372</v>
      </c>
      <c r="C43" s="1"/>
      <c r="D43" s="1"/>
      <c r="E43" s="1"/>
      <c r="F43" s="1"/>
      <c r="G43" s="1"/>
      <c r="H43" s="143"/>
    </row>
    <row r="44" spans="1:8">
      <c r="A44" s="151"/>
      <c r="B44" s="1"/>
      <c r="C44" s="1"/>
      <c r="D44" s="1"/>
      <c r="E44" s="1"/>
      <c r="F44" s="1"/>
      <c r="G44" s="1"/>
      <c r="H44" s="143"/>
    </row>
    <row r="45" spans="1:8">
      <c r="A45" s="144" t="s">
        <v>350</v>
      </c>
      <c r="B45" s="297" t="s">
        <v>373</v>
      </c>
      <c r="C45" s="1"/>
      <c r="D45" s="1"/>
      <c r="E45" s="1"/>
      <c r="F45" s="1"/>
      <c r="G45" s="1"/>
      <c r="H45" s="143"/>
    </row>
    <row r="46" spans="1:8">
      <c r="A46" s="151"/>
      <c r="B46" s="247"/>
      <c r="C46" s="1"/>
      <c r="D46" s="1"/>
      <c r="E46" s="1"/>
      <c r="F46" s="1"/>
      <c r="G46" s="1"/>
      <c r="H46" s="143"/>
    </row>
    <row r="47" spans="1:8">
      <c r="A47" s="144" t="s">
        <v>351</v>
      </c>
      <c r="B47" s="297" t="s">
        <v>374</v>
      </c>
      <c r="C47" s="1"/>
      <c r="D47" s="1"/>
      <c r="E47" s="1"/>
      <c r="F47" s="1"/>
      <c r="G47" s="1"/>
      <c r="H47" s="143"/>
    </row>
    <row r="48" spans="1:8">
      <c r="A48" s="151"/>
      <c r="B48" s="247"/>
      <c r="C48" s="1"/>
      <c r="D48" s="1"/>
      <c r="E48" s="1"/>
      <c r="F48" s="1"/>
      <c r="G48" s="1"/>
      <c r="H48" s="143"/>
    </row>
    <row r="49" spans="1:8">
      <c r="A49" s="151"/>
      <c r="B49" s="1"/>
      <c r="C49" s="1"/>
      <c r="D49" s="1"/>
      <c r="E49" s="1"/>
      <c r="F49" s="1"/>
      <c r="G49" s="1"/>
      <c r="H49" s="143"/>
    </row>
    <row r="50" spans="1:8">
      <c r="A50" s="302" t="s">
        <v>341</v>
      </c>
      <c r="B50" s="303"/>
      <c r="C50" s="227" t="s">
        <v>376</v>
      </c>
      <c r="D50" s="1"/>
      <c r="E50" s="1" t="s">
        <v>331</v>
      </c>
      <c r="F50" s="1"/>
      <c r="G50" s="1"/>
      <c r="H50" s="244" t="s">
        <v>377</v>
      </c>
    </row>
    <row r="51" spans="1:8">
      <c r="A51" s="151"/>
      <c r="B51" s="1"/>
      <c r="C51" s="1"/>
      <c r="D51" s="1"/>
      <c r="E51" s="1"/>
      <c r="F51" s="1" t="s">
        <v>332</v>
      </c>
      <c r="G51" s="1"/>
      <c r="H51" s="244"/>
    </row>
    <row r="52" spans="1:8">
      <c r="A52" s="302" t="s">
        <v>333</v>
      </c>
      <c r="B52" s="303"/>
      <c r="C52" s="267" t="s">
        <v>358</v>
      </c>
      <c r="D52" s="1"/>
      <c r="E52" s="1" t="s">
        <v>334</v>
      </c>
      <c r="F52" s="1"/>
      <c r="G52" s="1"/>
      <c r="H52" s="143"/>
    </row>
    <row r="53" spans="1:8">
      <c r="A53" s="302" t="s">
        <v>335</v>
      </c>
      <c r="B53" s="303"/>
      <c r="C53" s="1"/>
      <c r="D53" s="1"/>
      <c r="E53" s="1" t="s">
        <v>336</v>
      </c>
      <c r="F53" s="1"/>
      <c r="G53" s="1"/>
      <c r="H53" s="143"/>
    </row>
    <row r="54" spans="1:8">
      <c r="A54" s="302" t="s">
        <v>337</v>
      </c>
      <c r="B54" s="303"/>
      <c r="C54" s="1"/>
      <c r="D54" s="1"/>
      <c r="E54" s="1"/>
      <c r="F54" s="1"/>
      <c r="G54" s="1"/>
      <c r="H54" s="143"/>
    </row>
    <row r="55" spans="1:8">
      <c r="A55" s="302" t="s">
        <v>338</v>
      </c>
      <c r="B55" s="303"/>
      <c r="C55" s="1"/>
      <c r="D55" s="1"/>
      <c r="E55" s="1"/>
      <c r="F55" s="1"/>
      <c r="G55" s="1"/>
      <c r="H55" s="143"/>
    </row>
    <row r="56" spans="1:8">
      <c r="A56" s="238"/>
      <c r="B56" s="147"/>
      <c r="C56" s="147"/>
      <c r="D56" s="147"/>
      <c r="E56" s="147"/>
      <c r="F56" s="147"/>
      <c r="G56" s="147"/>
      <c r="H56" s="148"/>
    </row>
    <row r="57" spans="1:8">
      <c r="A57" s="149"/>
      <c r="B57" s="1"/>
      <c r="C57" s="1"/>
      <c r="D57" s="1"/>
      <c r="E57" s="1"/>
      <c r="F57" s="1"/>
      <c r="G57" s="1"/>
      <c r="H57" s="1"/>
    </row>
    <row r="58" spans="1:8">
      <c r="A58" s="129"/>
      <c r="B58" s="129" t="s">
        <v>23</v>
      </c>
      <c r="C58" s="129"/>
      <c r="D58" s="129"/>
      <c r="E58" s="129"/>
      <c r="F58" s="129" t="s">
        <v>24</v>
      </c>
      <c r="G58" s="129"/>
      <c r="H58" s="129"/>
    </row>
    <row r="59" spans="1:8">
      <c r="A59" s="149"/>
      <c r="B59" s="1"/>
      <c r="C59" s="1"/>
      <c r="D59" s="1"/>
      <c r="E59" s="1"/>
      <c r="F59" s="1"/>
      <c r="G59" s="1"/>
      <c r="H59" s="1"/>
    </row>
    <row r="60" spans="1:8">
      <c r="A60" s="149"/>
      <c r="B60" s="1"/>
      <c r="C60" s="1"/>
      <c r="D60" s="1"/>
      <c r="E60" s="1"/>
      <c r="F60" s="1"/>
      <c r="G60" s="1"/>
      <c r="H60" s="1"/>
    </row>
    <row r="61" spans="1:8">
      <c r="A61" s="129"/>
      <c r="B61" s="129"/>
      <c r="C61" s="129"/>
      <c r="D61" s="129"/>
      <c r="E61" s="129"/>
      <c r="F61" s="129"/>
      <c r="G61" s="129"/>
      <c r="H61" s="129"/>
    </row>
    <row r="62" spans="1:8">
      <c r="A62" s="136" t="s">
        <v>339</v>
      </c>
      <c r="B62" s="137"/>
      <c r="C62" s="137"/>
      <c r="D62" s="137"/>
      <c r="E62" s="137"/>
      <c r="F62" s="137"/>
      <c r="G62" s="137"/>
      <c r="H62" s="138"/>
    </row>
    <row r="63" spans="1:8">
      <c r="A63" s="129"/>
      <c r="B63" s="129"/>
      <c r="C63" s="129"/>
      <c r="D63" s="129"/>
      <c r="E63" s="129"/>
      <c r="F63" s="129"/>
      <c r="G63" s="129"/>
      <c r="H63" s="129"/>
    </row>
    <row r="64" spans="1:8">
      <c r="A64" s="136" t="s">
        <v>342</v>
      </c>
      <c r="B64" s="137"/>
      <c r="C64" s="137"/>
      <c r="D64" s="137"/>
      <c r="E64" s="137"/>
      <c r="F64" s="137"/>
      <c r="G64" s="137"/>
      <c r="H64" s="138"/>
    </row>
    <row r="65" spans="1:8">
      <c r="A65" s="142"/>
      <c r="B65" s="1"/>
      <c r="C65" s="1"/>
      <c r="D65" s="1"/>
      <c r="E65" s="1"/>
      <c r="F65" s="1"/>
      <c r="G65" s="1"/>
      <c r="H65" s="143"/>
    </row>
    <row r="66" spans="1:8">
      <c r="A66" s="142" t="s">
        <v>25</v>
      </c>
      <c r="B66" s="1"/>
      <c r="C66" s="1"/>
      <c r="D66" s="1"/>
      <c r="E66" s="1"/>
      <c r="F66" s="1"/>
      <c r="G66" s="1"/>
      <c r="H66" s="143"/>
    </row>
    <row r="67" spans="1:8">
      <c r="A67" s="151" t="s">
        <v>26</v>
      </c>
      <c r="B67" s="258" t="s">
        <v>259</v>
      </c>
      <c r="C67" s="259"/>
      <c r="D67" s="259"/>
      <c r="E67" s="259"/>
      <c r="F67" s="259"/>
      <c r="G67" s="259"/>
      <c r="H67" s="260"/>
    </row>
    <row r="68" spans="1:8" ht="12" customHeight="1">
      <c r="A68" s="142"/>
      <c r="B68" s="259"/>
      <c r="C68" s="259"/>
      <c r="D68" s="259"/>
      <c r="E68" s="259"/>
      <c r="F68" s="259"/>
      <c r="G68" s="259"/>
      <c r="H68" s="260"/>
    </row>
    <row r="69" spans="1:8">
      <c r="A69" s="151" t="s">
        <v>27</v>
      </c>
      <c r="B69" s="261" t="s">
        <v>234</v>
      </c>
      <c r="C69" s="259"/>
      <c r="D69" s="259"/>
      <c r="E69" s="259"/>
      <c r="F69" s="259"/>
      <c r="G69" s="259"/>
      <c r="H69" s="260"/>
    </row>
    <row r="70" spans="1:8" ht="10.5" customHeight="1">
      <c r="A70" s="151"/>
      <c r="B70" s="262"/>
      <c r="C70" s="259"/>
      <c r="D70" s="259"/>
      <c r="E70" s="259"/>
      <c r="F70" s="259"/>
      <c r="G70" s="259"/>
      <c r="H70" s="260"/>
    </row>
    <row r="71" spans="1:8">
      <c r="A71" s="151" t="s">
        <v>28</v>
      </c>
      <c r="B71" s="258" t="s">
        <v>261</v>
      </c>
      <c r="C71" s="259"/>
      <c r="D71" s="259"/>
      <c r="E71" s="259"/>
      <c r="F71" s="259"/>
      <c r="G71" s="259"/>
      <c r="H71" s="260"/>
    </row>
    <row r="72" spans="1:8" ht="12" customHeight="1">
      <c r="A72" s="151"/>
      <c r="B72" s="262"/>
      <c r="C72" s="259"/>
      <c r="D72" s="259"/>
      <c r="E72" s="259"/>
      <c r="F72" s="259"/>
      <c r="G72" s="259"/>
      <c r="H72" s="260"/>
    </row>
    <row r="73" spans="1:8">
      <c r="A73" s="151" t="s">
        <v>29</v>
      </c>
      <c r="B73" s="261" t="s">
        <v>261</v>
      </c>
      <c r="C73" s="259"/>
      <c r="D73" s="259"/>
      <c r="E73" s="259"/>
      <c r="F73" s="259"/>
      <c r="G73" s="259"/>
      <c r="H73" s="260"/>
    </row>
    <row r="74" spans="1:8" ht="13.5" customHeight="1">
      <c r="A74" s="151"/>
      <c r="B74" s="262"/>
      <c r="C74" s="259"/>
      <c r="D74" s="259"/>
      <c r="E74" s="259"/>
      <c r="F74" s="259"/>
      <c r="G74" s="259"/>
      <c r="H74" s="260"/>
    </row>
    <row r="75" spans="1:8">
      <c r="A75" s="151" t="s">
        <v>30</v>
      </c>
      <c r="B75" s="261" t="s">
        <v>284</v>
      </c>
      <c r="C75" s="259"/>
      <c r="D75" s="259"/>
      <c r="E75" s="259"/>
      <c r="F75" s="259"/>
      <c r="G75" s="259"/>
      <c r="H75" s="260"/>
    </row>
    <row r="76" spans="1:8" ht="11.25" customHeight="1">
      <c r="A76" s="151"/>
      <c r="B76" s="262"/>
      <c r="C76" s="259"/>
      <c r="D76" s="259"/>
      <c r="E76" s="259"/>
      <c r="F76" s="259"/>
      <c r="G76" s="259"/>
      <c r="H76" s="260"/>
    </row>
    <row r="77" spans="1:8">
      <c r="A77" s="151" t="s">
        <v>31</v>
      </c>
      <c r="B77" s="261" t="s">
        <v>262</v>
      </c>
      <c r="C77" s="259"/>
      <c r="D77" s="259"/>
      <c r="E77" s="259"/>
      <c r="F77" s="259"/>
      <c r="G77" s="259"/>
      <c r="H77" s="260"/>
    </row>
    <row r="78" spans="1:8" ht="12" customHeight="1">
      <c r="A78" s="151"/>
      <c r="B78" s="262"/>
      <c r="C78" s="259"/>
      <c r="D78" s="259"/>
      <c r="E78" s="259"/>
      <c r="F78" s="259"/>
      <c r="G78" s="259"/>
      <c r="H78" s="260"/>
    </row>
    <row r="79" spans="1:8">
      <c r="A79" s="151" t="s">
        <v>32</v>
      </c>
      <c r="B79" s="263" t="s">
        <v>237</v>
      </c>
      <c r="C79" s="259"/>
      <c r="D79" s="259"/>
      <c r="E79" s="259"/>
      <c r="F79" s="259"/>
      <c r="G79" s="259"/>
      <c r="H79" s="260"/>
    </row>
    <row r="80" spans="1:8" ht="12.75" customHeight="1">
      <c r="A80" s="142"/>
      <c r="B80" s="259"/>
      <c r="C80" s="259"/>
      <c r="D80" s="259"/>
      <c r="E80" s="259"/>
      <c r="F80" s="259"/>
      <c r="G80" s="259"/>
      <c r="H80" s="260"/>
    </row>
    <row r="81" spans="1:8">
      <c r="A81" s="142" t="s">
        <v>33</v>
      </c>
      <c r="B81" s="259"/>
      <c r="C81" s="259"/>
      <c r="D81" s="259"/>
      <c r="E81" s="259"/>
      <c r="F81" s="259"/>
      <c r="G81" s="259"/>
      <c r="H81" s="260"/>
    </row>
    <row r="82" spans="1:8">
      <c r="A82" s="151" t="s">
        <v>34</v>
      </c>
      <c r="B82" s="264" t="s">
        <v>239</v>
      </c>
      <c r="C82" s="259"/>
      <c r="D82" s="259"/>
      <c r="E82" s="259"/>
      <c r="F82" s="259"/>
      <c r="G82" s="259"/>
      <c r="H82" s="260"/>
    </row>
    <row r="83" spans="1:8" ht="12.75" customHeight="1">
      <c r="A83" s="151"/>
      <c r="B83" s="262"/>
      <c r="C83" s="259"/>
      <c r="D83" s="259"/>
      <c r="E83" s="259"/>
      <c r="F83" s="259"/>
      <c r="G83" s="259"/>
      <c r="H83" s="260"/>
    </row>
    <row r="84" spans="1:8">
      <c r="A84" s="151" t="s">
        <v>35</v>
      </c>
      <c r="B84" s="264" t="s">
        <v>239</v>
      </c>
      <c r="C84" s="259"/>
      <c r="D84" s="259"/>
      <c r="E84" s="259"/>
      <c r="F84" s="259"/>
      <c r="G84" s="259"/>
      <c r="H84" s="260"/>
    </row>
    <row r="85" spans="1:8" ht="12.75" customHeight="1">
      <c r="A85" s="151"/>
      <c r="B85" s="262"/>
      <c r="C85" s="259"/>
      <c r="D85" s="259"/>
      <c r="E85" s="259"/>
      <c r="F85" s="259"/>
      <c r="G85" s="259"/>
      <c r="H85" s="260"/>
    </row>
    <row r="86" spans="1:8">
      <c r="A86" s="151" t="s">
        <v>36</v>
      </c>
      <c r="B86" s="116" t="s">
        <v>265</v>
      </c>
      <c r="C86" s="259"/>
      <c r="D86" s="259"/>
      <c r="E86" s="259"/>
      <c r="F86" s="259"/>
      <c r="G86" s="259"/>
      <c r="H86" s="260"/>
    </row>
    <row r="87" spans="1:8" ht="12" customHeight="1">
      <c r="A87" s="151"/>
      <c r="B87" s="262"/>
      <c r="C87" s="259"/>
      <c r="D87" s="259"/>
      <c r="E87" s="259"/>
      <c r="F87" s="259"/>
      <c r="G87" s="259"/>
      <c r="H87" s="260"/>
    </row>
    <row r="88" spans="1:8">
      <c r="A88" s="151" t="s">
        <v>37</v>
      </c>
      <c r="B88" s="262"/>
      <c r="C88" s="259"/>
      <c r="D88" s="259"/>
      <c r="E88" s="259"/>
      <c r="F88" s="259"/>
      <c r="G88" s="259"/>
      <c r="H88" s="260"/>
    </row>
    <row r="89" spans="1:8" ht="10.5" customHeight="1">
      <c r="A89" s="151"/>
      <c r="B89" s="262"/>
      <c r="C89" s="259"/>
      <c r="D89" s="259"/>
      <c r="E89" s="259"/>
      <c r="F89" s="259"/>
      <c r="G89" s="259"/>
      <c r="H89" s="260"/>
    </row>
    <row r="90" spans="1:8">
      <c r="A90" s="151" t="s">
        <v>38</v>
      </c>
      <c r="B90" s="114" t="s">
        <v>267</v>
      </c>
      <c r="C90" s="259"/>
      <c r="D90" s="259"/>
      <c r="E90" s="259"/>
      <c r="F90" s="259"/>
      <c r="G90" s="259"/>
      <c r="H90" s="260"/>
    </row>
    <row r="91" spans="1:8">
      <c r="A91" s="151" t="s">
        <v>39</v>
      </c>
      <c r="B91" s="263" t="s">
        <v>354</v>
      </c>
      <c r="C91" s="259"/>
      <c r="D91" s="259"/>
      <c r="E91" s="259"/>
      <c r="F91" s="259"/>
      <c r="G91" s="259"/>
      <c r="H91" s="260"/>
    </row>
    <row r="92" spans="1:8" ht="12" customHeight="1">
      <c r="A92" s="151"/>
      <c r="B92" s="262"/>
      <c r="C92" s="259"/>
      <c r="D92" s="259"/>
      <c r="E92" s="259"/>
      <c r="F92" s="259"/>
      <c r="G92" s="259"/>
      <c r="H92" s="260"/>
    </row>
    <row r="93" spans="1:8">
      <c r="A93" s="151" t="s">
        <v>40</v>
      </c>
      <c r="B93" s="262"/>
      <c r="C93" s="259"/>
      <c r="D93" s="259"/>
      <c r="E93" s="259"/>
      <c r="F93" s="259"/>
      <c r="G93" s="259"/>
      <c r="H93" s="260"/>
    </row>
    <row r="94" spans="1:8" ht="12" customHeight="1">
      <c r="A94" s="151"/>
      <c r="B94" s="262" t="s">
        <v>84</v>
      </c>
      <c r="C94" s="259"/>
      <c r="D94" s="259"/>
      <c r="E94" s="259"/>
      <c r="F94" s="259"/>
      <c r="G94" s="259"/>
      <c r="H94" s="260"/>
    </row>
    <row r="95" spans="1:8">
      <c r="A95" s="151" t="s">
        <v>41</v>
      </c>
      <c r="B95" s="262"/>
      <c r="C95" s="259"/>
      <c r="D95" s="259"/>
      <c r="E95" s="259"/>
      <c r="F95" s="259"/>
      <c r="G95" s="259"/>
      <c r="H95" s="260"/>
    </row>
    <row r="96" spans="1:8" ht="12" customHeight="1">
      <c r="A96" s="142"/>
      <c r="B96" s="259" t="s">
        <v>84</v>
      </c>
      <c r="C96" s="259"/>
      <c r="D96" s="259"/>
      <c r="E96" s="259"/>
      <c r="F96" s="259"/>
      <c r="G96" s="259"/>
      <c r="H96" s="260"/>
    </row>
    <row r="97" spans="1:8" ht="12" customHeight="1">
      <c r="A97" s="151" t="s">
        <v>42</v>
      </c>
      <c r="B97" s="116" t="s">
        <v>244</v>
      </c>
      <c r="C97" s="259"/>
      <c r="D97" s="259"/>
      <c r="E97" s="259"/>
      <c r="F97" s="259"/>
      <c r="G97" s="259"/>
      <c r="H97" s="260"/>
    </row>
    <row r="98" spans="1:8" ht="11.25" customHeight="1">
      <c r="A98" s="151"/>
      <c r="B98" s="259"/>
      <c r="C98" s="259"/>
      <c r="D98" s="259"/>
      <c r="E98" s="259"/>
      <c r="F98" s="259"/>
      <c r="G98" s="259"/>
      <c r="H98" s="260"/>
    </row>
    <row r="99" spans="1:8" ht="11.25" customHeight="1">
      <c r="A99" s="151" t="s">
        <v>43</v>
      </c>
      <c r="B99" s="261" t="s">
        <v>245</v>
      </c>
      <c r="C99" s="259"/>
      <c r="D99" s="259"/>
      <c r="E99" s="259"/>
      <c r="F99" s="259"/>
      <c r="G99" s="259"/>
      <c r="H99" s="260"/>
    </row>
    <row r="100" spans="1:8" ht="12" customHeight="1">
      <c r="A100" s="151"/>
      <c r="B100" s="259"/>
      <c r="C100" s="259"/>
      <c r="D100" s="259"/>
      <c r="E100" s="259"/>
      <c r="F100" s="259"/>
      <c r="G100" s="259"/>
      <c r="H100" s="260"/>
    </row>
    <row r="101" spans="1:8">
      <c r="A101" s="151" t="s">
        <v>44</v>
      </c>
      <c r="B101" s="261" t="s">
        <v>352</v>
      </c>
      <c r="C101" s="259"/>
      <c r="D101" s="259"/>
      <c r="E101" s="259"/>
      <c r="F101" s="259"/>
      <c r="G101" s="259"/>
      <c r="H101" s="260"/>
    </row>
    <row r="102" spans="1:8">
      <c r="A102" s="151" t="s">
        <v>45</v>
      </c>
      <c r="B102" s="261"/>
      <c r="C102" s="259"/>
      <c r="D102" s="259"/>
      <c r="E102" s="259"/>
      <c r="F102" s="259"/>
      <c r="G102" s="259"/>
      <c r="H102" s="260"/>
    </row>
    <row r="103" spans="1:8" ht="12.75" customHeight="1">
      <c r="A103" s="151"/>
      <c r="B103" s="259"/>
      <c r="C103" s="259"/>
      <c r="D103" s="259"/>
      <c r="E103" s="259"/>
      <c r="F103" s="259"/>
      <c r="G103" s="259"/>
      <c r="H103" s="260"/>
    </row>
    <row r="104" spans="1:8">
      <c r="A104" s="151" t="s">
        <v>46</v>
      </c>
      <c r="B104" s="261" t="s">
        <v>353</v>
      </c>
      <c r="C104" s="259"/>
      <c r="D104" s="259"/>
      <c r="E104" s="259"/>
      <c r="F104" s="259"/>
      <c r="G104" s="259"/>
      <c r="H104" s="260"/>
    </row>
    <row r="105" spans="1:8" ht="14.25" customHeight="1">
      <c r="A105" s="151"/>
      <c r="B105" s="259"/>
      <c r="C105" s="259"/>
      <c r="D105" s="259"/>
      <c r="E105" s="259"/>
      <c r="F105" s="259"/>
      <c r="G105" s="259"/>
      <c r="H105" s="260"/>
    </row>
    <row r="106" spans="1:8">
      <c r="A106" s="151" t="s">
        <v>47</v>
      </c>
      <c r="B106" s="261" t="s">
        <v>355</v>
      </c>
      <c r="C106" s="259"/>
      <c r="D106" s="259"/>
      <c r="E106" s="259"/>
      <c r="F106" s="259"/>
      <c r="G106" s="259"/>
      <c r="H106" s="260"/>
    </row>
    <row r="107" spans="1:8" ht="12.75" customHeight="1">
      <c r="A107" s="151"/>
      <c r="B107" s="259"/>
      <c r="C107" s="259"/>
      <c r="D107" s="259"/>
      <c r="E107" s="259"/>
      <c r="F107" s="259"/>
      <c r="G107" s="259"/>
      <c r="H107" s="260"/>
    </row>
    <row r="108" spans="1:8">
      <c r="A108" s="151" t="s">
        <v>48</v>
      </c>
      <c r="B108" s="261" t="s">
        <v>356</v>
      </c>
      <c r="C108" s="259"/>
      <c r="D108" s="259"/>
      <c r="E108" s="259"/>
      <c r="F108" s="259"/>
      <c r="G108" s="259"/>
      <c r="H108" s="260"/>
    </row>
    <row r="109" spans="1:8" ht="12.75" customHeight="1">
      <c r="A109" s="151"/>
      <c r="B109" s="259"/>
      <c r="C109" s="259"/>
      <c r="D109" s="259"/>
      <c r="E109" s="259"/>
      <c r="F109" s="259"/>
      <c r="G109" s="259"/>
      <c r="H109" s="260"/>
    </row>
    <row r="110" spans="1:8">
      <c r="A110" s="151" t="s">
        <v>49</v>
      </c>
      <c r="B110" s="261" t="s">
        <v>357</v>
      </c>
      <c r="C110" s="259"/>
      <c r="D110" s="259"/>
      <c r="E110" s="259"/>
      <c r="F110" s="259"/>
      <c r="G110" s="259"/>
      <c r="H110" s="260"/>
    </row>
    <row r="111" spans="1:8" ht="12.75" customHeight="1">
      <c r="A111" s="151"/>
      <c r="B111" s="259"/>
      <c r="C111" s="259"/>
      <c r="D111" s="259"/>
      <c r="E111" s="259"/>
      <c r="F111" s="259"/>
      <c r="G111" s="259"/>
      <c r="H111" s="260"/>
    </row>
    <row r="112" spans="1:8">
      <c r="A112" s="151" t="s">
        <v>50</v>
      </c>
      <c r="B112" s="261" t="s">
        <v>251</v>
      </c>
      <c r="C112" s="259"/>
      <c r="D112" s="259"/>
      <c r="E112" s="259"/>
      <c r="F112" s="259"/>
      <c r="G112" s="259"/>
      <c r="H112" s="260"/>
    </row>
    <row r="113" spans="1:8">
      <c r="A113" s="151"/>
      <c r="B113" s="259"/>
      <c r="C113" s="259"/>
      <c r="D113" s="259"/>
      <c r="E113" s="259"/>
      <c r="F113" s="259"/>
      <c r="G113" s="259"/>
      <c r="H113" s="260"/>
    </row>
    <row r="114" spans="1:8">
      <c r="A114" s="238" t="s">
        <v>51</v>
      </c>
      <c r="B114" s="265"/>
      <c r="C114" s="265"/>
      <c r="D114" s="265"/>
      <c r="E114" s="265"/>
      <c r="F114" s="265"/>
      <c r="G114" s="265"/>
      <c r="H114" s="266"/>
    </row>
    <row r="115" spans="1:8">
      <c r="A115" s="129"/>
      <c r="B115" s="129"/>
      <c r="C115" s="129"/>
      <c r="D115" s="129"/>
      <c r="E115" s="129"/>
      <c r="F115" s="129"/>
      <c r="G115" s="129"/>
      <c r="H115" s="129"/>
    </row>
    <row r="116" spans="1:8">
      <c r="A116" s="129"/>
      <c r="B116" s="129" t="s">
        <v>23</v>
      </c>
      <c r="C116" s="129"/>
      <c r="D116" s="129"/>
      <c r="E116" s="129"/>
      <c r="F116" s="129" t="s">
        <v>24</v>
      </c>
      <c r="G116" s="129"/>
      <c r="H116" s="129"/>
    </row>
    <row r="117" spans="1:8" ht="13.5" customHeight="1">
      <c r="A117" s="129"/>
      <c r="B117" s="129"/>
      <c r="C117" s="129"/>
      <c r="D117" s="129"/>
      <c r="E117" s="129"/>
      <c r="F117" s="129"/>
      <c r="G117" s="129"/>
      <c r="H117" s="129"/>
    </row>
    <row r="119" spans="1:8">
      <c r="A119" s="136" t="s">
        <v>339</v>
      </c>
      <c r="B119" s="137"/>
      <c r="C119" s="137"/>
      <c r="D119" s="137"/>
      <c r="E119" s="137"/>
      <c r="F119" s="137"/>
      <c r="G119" s="137"/>
      <c r="H119" s="138"/>
    </row>
    <row r="120" spans="1:8">
      <c r="A120" s="129"/>
      <c r="B120" s="129"/>
      <c r="C120" s="129"/>
      <c r="D120" s="129"/>
      <c r="E120" s="129"/>
      <c r="F120" s="129"/>
      <c r="G120" s="129"/>
      <c r="H120" s="129"/>
    </row>
    <row r="121" spans="1:8">
      <c r="A121" s="269" t="s">
        <v>343</v>
      </c>
      <c r="B121" s="140"/>
      <c r="C121" s="140"/>
      <c r="D121" s="140"/>
      <c r="E121" s="140"/>
      <c r="F121" s="140"/>
      <c r="G121" s="140"/>
      <c r="H121" s="270"/>
    </row>
    <row r="122" spans="1:8">
      <c r="A122" s="142"/>
      <c r="B122" s="1"/>
      <c r="C122" s="1"/>
      <c r="D122" s="1"/>
      <c r="E122" s="1"/>
      <c r="F122" s="1"/>
      <c r="G122" s="1"/>
      <c r="H122" s="143"/>
    </row>
    <row r="123" spans="1:8">
      <c r="A123" s="150" t="s">
        <v>52</v>
      </c>
      <c r="B123" s="1"/>
      <c r="C123" s="1"/>
      <c r="D123" s="1"/>
      <c r="E123" s="1"/>
      <c r="F123" s="1"/>
      <c r="G123" s="1"/>
      <c r="H123" s="143"/>
    </row>
    <row r="124" spans="1:8">
      <c r="A124" s="142"/>
      <c r="B124" s="1"/>
      <c r="C124" s="1"/>
      <c r="D124" s="1"/>
      <c r="E124" s="1"/>
      <c r="F124" s="1"/>
      <c r="G124" s="1"/>
      <c r="H124" s="143"/>
    </row>
    <row r="125" spans="1:8">
      <c r="A125" s="142" t="s">
        <v>53</v>
      </c>
      <c r="B125" s="246" t="s">
        <v>378</v>
      </c>
      <c r="C125" s="149" t="s">
        <v>54</v>
      </c>
      <c r="D125" s="227" t="s">
        <v>379</v>
      </c>
      <c r="E125" s="1"/>
      <c r="F125" s="1"/>
      <c r="G125" s="1"/>
      <c r="H125" s="143"/>
    </row>
    <row r="126" spans="1:8">
      <c r="A126" s="142"/>
      <c r="B126" s="1"/>
      <c r="C126" s="153"/>
      <c r="D126" s="1"/>
      <c r="E126" s="1"/>
      <c r="F126" s="1"/>
      <c r="G126" s="1"/>
      <c r="H126" s="143"/>
    </row>
    <row r="127" spans="1:8">
      <c r="A127" s="142" t="s">
        <v>55</v>
      </c>
      <c r="B127" s="1"/>
      <c r="C127" s="141" t="str">
        <f>H50</f>
        <v>3,753.00 M2</v>
      </c>
      <c r="D127" s="1"/>
      <c r="E127" s="1"/>
      <c r="F127" s="1"/>
      <c r="G127" s="1"/>
      <c r="H127" s="143"/>
    </row>
    <row r="128" spans="1:8">
      <c r="A128" s="142"/>
      <c r="B128" s="1"/>
      <c r="C128" s="1" t="s">
        <v>84</v>
      </c>
      <c r="D128" s="1"/>
      <c r="E128" s="1"/>
      <c r="F128" s="1"/>
      <c r="G128" s="1"/>
      <c r="H128" s="143"/>
    </row>
    <row r="129" spans="1:8">
      <c r="A129" s="142"/>
      <c r="B129" s="1"/>
      <c r="C129" s="1"/>
      <c r="D129" s="1"/>
      <c r="E129" s="1"/>
      <c r="F129" s="1"/>
      <c r="G129" s="1"/>
      <c r="H129" s="143"/>
    </row>
    <row r="130" spans="1:8">
      <c r="A130" s="142"/>
      <c r="B130" s="1"/>
      <c r="C130" s="1"/>
      <c r="D130" s="1"/>
      <c r="E130" s="1"/>
      <c r="F130" s="1"/>
      <c r="G130" s="1"/>
      <c r="H130" s="143"/>
    </row>
    <row r="131" spans="1:8">
      <c r="A131" s="142"/>
      <c r="B131" s="1"/>
      <c r="C131" s="1"/>
      <c r="D131" s="1"/>
      <c r="E131" s="1"/>
      <c r="F131" s="1"/>
      <c r="G131" s="1"/>
      <c r="H131" s="143"/>
    </row>
    <row r="132" spans="1:8">
      <c r="A132" s="142"/>
      <c r="B132" s="1"/>
      <c r="C132" s="1"/>
      <c r="D132" s="1"/>
      <c r="E132" s="1"/>
      <c r="F132" s="1"/>
      <c r="G132" s="1"/>
      <c r="H132" s="143"/>
    </row>
    <row r="133" spans="1:8">
      <c r="A133" s="142"/>
      <c r="B133" s="1"/>
      <c r="C133" s="1"/>
      <c r="D133" s="1"/>
      <c r="E133" s="1"/>
      <c r="F133" s="1"/>
      <c r="G133" s="1"/>
      <c r="H133" s="143"/>
    </row>
    <row r="134" spans="1:8">
      <c r="A134" s="142"/>
      <c r="B134" s="1"/>
      <c r="C134" s="1" t="s">
        <v>84</v>
      </c>
      <c r="D134" s="1"/>
      <c r="E134" s="247"/>
      <c r="F134" s="1"/>
      <c r="G134" s="1"/>
      <c r="H134" s="143"/>
    </row>
    <row r="135" spans="1:8">
      <c r="A135" s="142"/>
      <c r="B135" s="1"/>
      <c r="C135" s="1"/>
      <c r="D135" s="1"/>
      <c r="E135" s="1"/>
      <c r="F135" s="1"/>
      <c r="G135" s="1"/>
      <c r="H135" s="143"/>
    </row>
    <row r="136" spans="1:8">
      <c r="A136" s="142"/>
      <c r="B136" s="1"/>
      <c r="C136" s="245"/>
      <c r="D136" s="1"/>
      <c r="E136" s="1"/>
      <c r="F136" s="1"/>
      <c r="G136" s="1"/>
      <c r="H136" s="143"/>
    </row>
    <row r="137" spans="1:8">
      <c r="A137" s="142"/>
      <c r="B137" s="1"/>
      <c r="C137" s="227"/>
      <c r="D137" s="1"/>
      <c r="E137" s="1" t="s">
        <v>84</v>
      </c>
      <c r="F137" s="1"/>
      <c r="G137" s="1"/>
      <c r="H137" s="143"/>
    </row>
    <row r="138" spans="1:8">
      <c r="A138" s="142"/>
      <c r="B138" s="1"/>
      <c r="C138" s="1"/>
      <c r="D138" s="217"/>
      <c r="E138" s="1" t="s">
        <v>84</v>
      </c>
      <c r="F138" s="1"/>
      <c r="G138" s="292"/>
      <c r="H138" s="143"/>
    </row>
    <row r="139" spans="1:8">
      <c r="A139" s="142"/>
      <c r="B139" s="1"/>
      <c r="C139" s="1"/>
      <c r="D139" s="227"/>
      <c r="E139" s="1"/>
      <c r="F139" s="1"/>
      <c r="G139" s="1"/>
      <c r="H139" s="143"/>
    </row>
    <row r="140" spans="1:8">
      <c r="A140" s="142"/>
      <c r="B140" s="227"/>
      <c r="C140" s="248"/>
      <c r="D140" s="1"/>
      <c r="E140" s="145"/>
      <c r="F140" s="1"/>
      <c r="G140" s="1"/>
      <c r="H140" s="143"/>
    </row>
    <row r="141" spans="1:8">
      <c r="A141" s="142" t="s">
        <v>84</v>
      </c>
      <c r="B141" s="1"/>
      <c r="C141" s="1"/>
      <c r="D141" s="1"/>
      <c r="E141" s="1"/>
      <c r="F141" s="1"/>
      <c r="G141" s="249"/>
      <c r="H141" s="143"/>
    </row>
    <row r="142" spans="1:8">
      <c r="A142" s="142"/>
      <c r="B142" s="1"/>
      <c r="C142" s="1"/>
      <c r="D142" s="241"/>
      <c r="E142" s="1"/>
      <c r="F142" s="1"/>
      <c r="G142" s="1"/>
      <c r="H142" s="143"/>
    </row>
    <row r="143" spans="1:8">
      <c r="A143" s="142"/>
      <c r="B143" s="1"/>
      <c r="C143" s="245"/>
      <c r="D143" s="1"/>
      <c r="E143" s="1"/>
      <c r="F143" s="1" t="s">
        <v>84</v>
      </c>
      <c r="H143" s="143"/>
    </row>
    <row r="144" spans="1:8" ht="15">
      <c r="A144" s="142"/>
      <c r="B144" s="1"/>
      <c r="C144" s="239"/>
      <c r="D144" s="1"/>
      <c r="E144" s="1"/>
      <c r="F144" s="1" t="s">
        <v>84</v>
      </c>
      <c r="G144" s="1"/>
      <c r="H144" s="143"/>
    </row>
    <row r="145" spans="1:8">
      <c r="A145" s="142"/>
      <c r="B145" s="1"/>
      <c r="C145" s="1" t="s">
        <v>84</v>
      </c>
      <c r="D145" s="1"/>
      <c r="E145" s="1"/>
      <c r="F145" s="1"/>
      <c r="G145" s="1"/>
      <c r="H145" s="143"/>
    </row>
    <row r="146" spans="1:8">
      <c r="A146" s="142"/>
      <c r="B146" s="1"/>
      <c r="C146" s="1" t="s">
        <v>84</v>
      </c>
      <c r="D146" s="1"/>
      <c r="E146" s="1"/>
      <c r="F146" s="1"/>
      <c r="G146" s="1"/>
      <c r="H146" s="143"/>
    </row>
    <row r="147" spans="1:8">
      <c r="A147" s="142"/>
      <c r="B147" s="1"/>
      <c r="C147" s="1" t="s">
        <v>84</v>
      </c>
      <c r="D147" s="1"/>
      <c r="E147" s="1"/>
      <c r="F147" s="1"/>
      <c r="G147" s="1"/>
      <c r="H147" s="143"/>
    </row>
    <row r="148" spans="1:8">
      <c r="A148" s="142"/>
      <c r="B148" s="1"/>
      <c r="C148" s="1" t="s">
        <v>84</v>
      </c>
      <c r="D148" s="241"/>
      <c r="E148" s="1"/>
      <c r="F148" s="1"/>
      <c r="G148" s="1"/>
      <c r="H148" s="143"/>
    </row>
    <row r="149" spans="1:8">
      <c r="A149" s="142"/>
      <c r="B149" s="1"/>
      <c r="C149" s="1"/>
      <c r="D149" s="1"/>
      <c r="E149" s="1"/>
      <c r="F149" s="1"/>
      <c r="G149" s="1"/>
      <c r="H149" s="143"/>
    </row>
    <row r="150" spans="1:8">
      <c r="A150" s="142"/>
      <c r="B150" s="1"/>
      <c r="C150" s="1" t="s">
        <v>84</v>
      </c>
      <c r="D150" s="1"/>
      <c r="E150" s="1"/>
      <c r="F150" s="1"/>
      <c r="G150" s="1"/>
      <c r="H150" s="143"/>
    </row>
    <row r="151" spans="1:8">
      <c r="A151" s="142"/>
      <c r="B151" s="1"/>
      <c r="C151" s="1"/>
      <c r="D151" s="1"/>
      <c r="E151" s="1"/>
      <c r="F151" s="1"/>
      <c r="G151" s="1"/>
      <c r="H151" s="143"/>
    </row>
    <row r="152" spans="1:8">
      <c r="A152" s="142"/>
      <c r="B152" s="1"/>
      <c r="C152" s="1"/>
      <c r="D152" s="1"/>
      <c r="E152" s="1"/>
      <c r="F152" s="1"/>
      <c r="G152" s="1"/>
      <c r="H152" s="143"/>
    </row>
    <row r="153" spans="1:8">
      <c r="A153" s="142"/>
      <c r="B153" s="1"/>
      <c r="C153" s="1"/>
      <c r="D153" s="1"/>
      <c r="E153" s="1"/>
      <c r="F153" s="1"/>
      <c r="G153" s="1"/>
      <c r="H153" s="143"/>
    </row>
    <row r="154" spans="1:8">
      <c r="A154" s="142"/>
      <c r="B154" s="1"/>
      <c r="C154" s="1"/>
      <c r="D154" s="1"/>
      <c r="E154" s="1"/>
      <c r="F154" s="1"/>
      <c r="G154" s="1"/>
      <c r="H154" s="143"/>
    </row>
    <row r="155" spans="1:8">
      <c r="A155" s="142"/>
      <c r="B155" s="1"/>
      <c r="C155" s="1"/>
      <c r="D155" s="1"/>
      <c r="E155" s="1"/>
      <c r="F155" s="1"/>
      <c r="G155" s="1"/>
      <c r="H155" s="143"/>
    </row>
    <row r="156" spans="1:8">
      <c r="A156" s="142"/>
      <c r="B156" s="1"/>
      <c r="C156" s="1"/>
      <c r="D156" s="1"/>
      <c r="E156" s="1"/>
      <c r="F156" s="1"/>
      <c r="G156" s="1"/>
      <c r="H156" s="143"/>
    </row>
    <row r="157" spans="1:8">
      <c r="A157" s="142"/>
      <c r="B157" s="1"/>
      <c r="C157" s="1"/>
      <c r="D157" s="1"/>
      <c r="E157" s="1"/>
      <c r="F157" s="1"/>
      <c r="G157" s="1"/>
      <c r="H157" s="143"/>
    </row>
    <row r="158" spans="1:8">
      <c r="A158" s="269" t="s">
        <v>324</v>
      </c>
      <c r="B158" s="140"/>
      <c r="C158" s="140"/>
      <c r="D158" s="140"/>
      <c r="E158" s="140"/>
      <c r="F158" s="140"/>
      <c r="G158" s="140"/>
      <c r="H158" s="270"/>
    </row>
    <row r="159" spans="1:8">
      <c r="A159" s="226" t="s">
        <v>325</v>
      </c>
      <c r="B159" s="225"/>
      <c r="C159" s="226" t="s">
        <v>326</v>
      </c>
      <c r="D159" s="225"/>
      <c r="E159" s="226" t="s">
        <v>327</v>
      </c>
      <c r="F159" s="225"/>
      <c r="G159" s="141" t="s">
        <v>328</v>
      </c>
      <c r="H159" s="225"/>
    </row>
    <row r="160" spans="1:8">
      <c r="A160" s="256"/>
      <c r="C160" s="294" t="s">
        <v>383</v>
      </c>
      <c r="E160" s="257" t="s">
        <v>359</v>
      </c>
      <c r="G160" s="294" t="s">
        <v>368</v>
      </c>
    </row>
    <row r="161" spans="1:8">
      <c r="A161" s="226"/>
      <c r="B161" s="225"/>
      <c r="C161" s="139"/>
      <c r="D161" s="225"/>
      <c r="E161" s="139"/>
      <c r="F161" s="225"/>
      <c r="G161" s="154"/>
      <c r="H161" s="225"/>
    </row>
    <row r="162" spans="1:8">
      <c r="A162" s="146"/>
      <c r="B162" s="148"/>
      <c r="C162" s="146"/>
      <c r="D162" s="148"/>
      <c r="E162" s="146"/>
      <c r="F162" s="148"/>
      <c r="G162" s="147"/>
      <c r="H162" s="148"/>
    </row>
    <row r="163" spans="1:8">
      <c r="A163" s="129"/>
      <c r="B163" s="129"/>
      <c r="C163" s="129"/>
      <c r="D163" s="129"/>
      <c r="E163" s="129"/>
      <c r="F163" s="129"/>
      <c r="G163" s="129"/>
      <c r="H163" s="129"/>
    </row>
    <row r="164" spans="1:8">
      <c r="A164" s="269" t="s">
        <v>344</v>
      </c>
      <c r="B164" s="140"/>
      <c r="C164" s="140"/>
      <c r="D164" s="140"/>
      <c r="E164" s="140"/>
      <c r="F164" s="140"/>
      <c r="G164" s="140"/>
      <c r="H164" s="270"/>
    </row>
    <row r="165" spans="1:8">
      <c r="A165" s="142" t="s">
        <v>330</v>
      </c>
      <c r="B165" s="1" t="s">
        <v>384</v>
      </c>
      <c r="C165" s="1"/>
      <c r="D165" s="1"/>
      <c r="E165" s="1"/>
      <c r="F165" s="1"/>
      <c r="G165" s="1"/>
      <c r="H165" s="143"/>
    </row>
    <row r="166" spans="1:8">
      <c r="A166" s="142"/>
      <c r="B166" s="1" t="s">
        <v>385</v>
      </c>
      <c r="C166" s="1"/>
      <c r="D166" s="1"/>
      <c r="E166" s="1"/>
      <c r="F166" s="1"/>
      <c r="G166" s="1"/>
      <c r="H166" s="143"/>
    </row>
    <row r="167" spans="1:8">
      <c r="A167" s="142"/>
      <c r="B167" s="1" t="s">
        <v>386</v>
      </c>
      <c r="C167" s="1"/>
      <c r="D167" s="1"/>
      <c r="E167" s="1"/>
      <c r="F167" s="1"/>
      <c r="G167" s="1"/>
      <c r="H167" s="143"/>
    </row>
    <row r="168" spans="1:8">
      <c r="A168" s="142"/>
      <c r="B168" s="1"/>
      <c r="C168" s="1"/>
      <c r="D168" s="1"/>
      <c r="E168" s="1"/>
      <c r="F168" s="1"/>
      <c r="G168" s="1"/>
      <c r="H168" s="143"/>
    </row>
    <row r="169" spans="1:8">
      <c r="A169" s="142"/>
      <c r="B169" s="1"/>
      <c r="C169" s="1"/>
      <c r="D169" s="1"/>
      <c r="E169" s="1"/>
      <c r="F169" s="1"/>
      <c r="G169" s="1"/>
      <c r="H169" s="143"/>
    </row>
    <row r="170" spans="1:8">
      <c r="A170" s="146" t="s">
        <v>345</v>
      </c>
      <c r="B170" s="147"/>
      <c r="C170" s="250"/>
      <c r="D170" s="147"/>
      <c r="E170" s="147"/>
      <c r="F170" s="147"/>
      <c r="G170" s="147"/>
      <c r="H170" s="148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29"/>
      <c r="B173" s="129" t="s">
        <v>23</v>
      </c>
      <c r="C173" s="129"/>
      <c r="D173" s="129"/>
      <c r="E173" s="129"/>
      <c r="F173" s="129" t="s">
        <v>24</v>
      </c>
      <c r="G173" s="129"/>
      <c r="H173" s="129"/>
    </row>
    <row r="174" spans="1:8">
      <c r="A174" s="129"/>
      <c r="B174" s="129"/>
      <c r="C174" s="129"/>
      <c r="D174" s="129"/>
      <c r="E174" s="129"/>
      <c r="F174" s="129"/>
      <c r="G174" s="129"/>
      <c r="H174" s="129"/>
    </row>
    <row r="176" spans="1:8">
      <c r="A176" s="136" t="s">
        <v>387</v>
      </c>
      <c r="B176" s="137"/>
      <c r="C176" s="137"/>
      <c r="D176" s="137"/>
      <c r="E176" s="137"/>
      <c r="F176" s="137"/>
      <c r="G176" s="137"/>
      <c r="H176" s="138"/>
    </row>
    <row r="177" spans="1:8" ht="13.5" thickBot="1">
      <c r="A177" s="129"/>
      <c r="B177" s="129"/>
      <c r="C177" s="129"/>
      <c r="D177" s="129"/>
      <c r="E177" s="129"/>
      <c r="F177" s="129"/>
      <c r="G177" s="129"/>
      <c r="H177" s="129"/>
    </row>
    <row r="178" spans="1:8" ht="16.5" thickTop="1" thickBot="1">
      <c r="A178" s="279" t="s">
        <v>56</v>
      </c>
      <c r="B178" s="279"/>
      <c r="C178" s="279"/>
      <c r="D178" s="279"/>
      <c r="E178" s="279"/>
      <c r="F178" s="279"/>
      <c r="G178" s="279"/>
      <c r="H178" s="280"/>
    </row>
    <row r="179" spans="1:8">
      <c r="A179" s="156" t="s">
        <v>57</v>
      </c>
      <c r="B179" s="1"/>
      <c r="C179" s="1"/>
      <c r="D179" s="1"/>
      <c r="E179" s="1"/>
      <c r="F179" s="1"/>
      <c r="G179" s="1"/>
      <c r="H179" s="130"/>
    </row>
    <row r="180" spans="1:8" ht="13.5" thickBot="1">
      <c r="A180" s="157"/>
      <c r="B180" s="158" t="s">
        <v>58</v>
      </c>
      <c r="C180" s="158"/>
      <c r="D180" s="158"/>
      <c r="E180" s="158"/>
      <c r="F180" s="158"/>
      <c r="G180" s="158"/>
      <c r="H180" s="159"/>
    </row>
    <row r="181" spans="1:8" ht="14.25" thickTop="1" thickBot="1">
      <c r="A181" s="160" t="s">
        <v>365</v>
      </c>
      <c r="B181" s="161" t="s">
        <v>59</v>
      </c>
      <c r="C181" s="161" t="s">
        <v>60</v>
      </c>
      <c r="D181" s="161" t="s">
        <v>61</v>
      </c>
      <c r="E181" s="281" t="s">
        <v>62</v>
      </c>
      <c r="F181" s="282"/>
      <c r="G181" s="162" t="s">
        <v>63</v>
      </c>
      <c r="H181" s="159" t="s">
        <v>64</v>
      </c>
    </row>
    <row r="182" spans="1:8" ht="13.5" thickTop="1">
      <c r="A182" s="163"/>
      <c r="B182" s="251">
        <v>3753</v>
      </c>
      <c r="C182" s="230">
        <v>400</v>
      </c>
      <c r="D182" s="165">
        <v>0</v>
      </c>
      <c r="E182" s="271" t="s">
        <v>360</v>
      </c>
      <c r="F182" s="272"/>
      <c r="G182" s="231">
        <v>600</v>
      </c>
      <c r="H182" s="232">
        <f>G182*B182</f>
        <v>2251800</v>
      </c>
    </row>
    <row r="183" spans="1:8">
      <c r="A183" s="163"/>
      <c r="B183" s="164"/>
      <c r="C183" s="286"/>
      <c r="D183" s="165"/>
      <c r="E183" s="295"/>
      <c r="F183" s="274"/>
      <c r="G183" s="166"/>
      <c r="H183" s="296">
        <f>B183*G183</f>
        <v>0</v>
      </c>
    </row>
    <row r="184" spans="1:8">
      <c r="A184" s="163"/>
      <c r="B184" s="164"/>
      <c r="C184" s="286"/>
      <c r="D184" s="165"/>
      <c r="E184" s="287"/>
      <c r="F184" s="274"/>
      <c r="G184" s="166"/>
      <c r="H184" s="167">
        <f>B184*G184</f>
        <v>0</v>
      </c>
    </row>
    <row r="185" spans="1:8">
      <c r="A185" s="163"/>
      <c r="B185" s="164"/>
      <c r="C185" s="164"/>
      <c r="D185" s="165"/>
      <c r="E185" s="273"/>
      <c r="F185" s="274"/>
      <c r="G185" s="166">
        <f>IF(D185&lt;&gt;1,+C185*D185,C185)</f>
        <v>0</v>
      </c>
      <c r="H185" s="167">
        <f>IF(C185=G185,B185*C185,B185*C185*D185)</f>
        <v>0</v>
      </c>
    </row>
    <row r="186" spans="1:8" ht="13.5" thickBot="1">
      <c r="A186" s="168"/>
      <c r="B186" s="169"/>
      <c r="C186" s="169"/>
      <c r="D186" s="170"/>
      <c r="E186" s="275"/>
      <c r="F186" s="276"/>
      <c r="G186" s="171">
        <f>IF(D186&lt;&gt;1,+C186*D186,C186)</f>
        <v>0</v>
      </c>
      <c r="H186" s="172">
        <f>IF(C186=G186,B186*C186,B186*C186*D186)</f>
        <v>0</v>
      </c>
    </row>
    <row r="187" spans="1:8" ht="13.5" thickTop="1">
      <c r="A187" s="173" t="s">
        <v>65</v>
      </c>
      <c r="B187" s="174">
        <f>SUM(B182:B186)</f>
        <v>3753</v>
      </c>
      <c r="C187" s="1"/>
      <c r="D187" s="1"/>
      <c r="E187" s="149"/>
      <c r="F187" s="129"/>
      <c r="G187" s="149" t="s">
        <v>346</v>
      </c>
      <c r="H187" s="233">
        <f>H182+H183+H184</f>
        <v>2251800</v>
      </c>
    </row>
    <row r="188" spans="1:8" ht="12.75" hidden="1" customHeight="1">
      <c r="A188" s="176"/>
      <c r="B188" s="1"/>
      <c r="C188" s="1"/>
      <c r="D188" s="1"/>
      <c r="E188" s="129"/>
      <c r="F188" s="149" t="s">
        <v>66</v>
      </c>
      <c r="G188" s="177">
        <v>1</v>
      </c>
      <c r="H188" s="233">
        <f>G188*Val_terreno</f>
        <v>2251800</v>
      </c>
    </row>
    <row r="189" spans="1:8">
      <c r="A189" s="176"/>
      <c r="B189" s="1"/>
      <c r="C189" s="1"/>
      <c r="D189" s="1"/>
      <c r="E189" s="129"/>
      <c r="F189" s="149"/>
      <c r="G189" s="178"/>
      <c r="H189" s="175">
        <f>IF(G188=0,Val_terreno,ind_val_terreno)</f>
        <v>2251800</v>
      </c>
    </row>
    <row r="190" spans="1:8">
      <c r="A190" s="176"/>
      <c r="B190" s="1"/>
      <c r="C190" s="1"/>
      <c r="D190" s="1"/>
      <c r="E190" s="129"/>
      <c r="F190" s="1"/>
      <c r="G190" s="1"/>
      <c r="H190" s="179"/>
    </row>
    <row r="191" spans="1:8" ht="13.5" thickBot="1">
      <c r="A191" s="180" t="s">
        <v>67</v>
      </c>
      <c r="B191" s="158"/>
      <c r="C191" s="158"/>
      <c r="D191" s="158"/>
      <c r="E191" s="158"/>
      <c r="F191" s="158"/>
      <c r="G191" s="158"/>
      <c r="H191" s="159"/>
    </row>
    <row r="192" spans="1:8" ht="14.25" thickTop="1" thickBot="1">
      <c r="A192" s="181" t="s">
        <v>68</v>
      </c>
      <c r="B192" s="182" t="s">
        <v>59</v>
      </c>
      <c r="C192" s="182" t="s">
        <v>69</v>
      </c>
      <c r="D192" s="182" t="s">
        <v>70</v>
      </c>
      <c r="E192" s="283" t="s">
        <v>71</v>
      </c>
      <c r="F192" s="284"/>
      <c r="G192" s="289" t="s">
        <v>63</v>
      </c>
      <c r="H192" s="183" t="s">
        <v>64</v>
      </c>
    </row>
    <row r="193" spans="1:8" ht="13.5" thickTop="1">
      <c r="A193" s="298" t="s">
        <v>366</v>
      </c>
      <c r="B193" s="229">
        <v>272</v>
      </c>
      <c r="C193" s="230">
        <v>2400</v>
      </c>
      <c r="D193" s="185">
        <v>2</v>
      </c>
      <c r="E193" s="288"/>
      <c r="F193" s="277"/>
      <c r="G193" s="235">
        <v>1550</v>
      </c>
      <c r="H193" s="234">
        <f>B193*C193</f>
        <v>652800</v>
      </c>
    </row>
    <row r="194" spans="1:8">
      <c r="A194" s="298" t="s">
        <v>380</v>
      </c>
      <c r="B194" s="229">
        <v>452.24</v>
      </c>
      <c r="C194" s="230">
        <v>540</v>
      </c>
      <c r="D194" s="185">
        <v>30</v>
      </c>
      <c r="E194" s="188"/>
      <c r="F194" s="268"/>
      <c r="G194" s="290">
        <f>B194*C194</f>
        <v>244209.6</v>
      </c>
      <c r="H194" s="234">
        <f>G194</f>
        <v>244209.6</v>
      </c>
    </row>
    <row r="195" spans="1:8">
      <c r="A195" s="298" t="s">
        <v>382</v>
      </c>
      <c r="B195" s="164">
        <v>706.2</v>
      </c>
      <c r="C195" s="184">
        <v>1160</v>
      </c>
      <c r="D195" s="185">
        <v>25</v>
      </c>
      <c r="E195" s="188"/>
      <c r="F195" s="154"/>
      <c r="G195" s="186">
        <f>+C195-C195*E195</f>
        <v>1160</v>
      </c>
      <c r="H195" s="187">
        <f>+B195*C195-(B195*C195*E195)</f>
        <v>819192</v>
      </c>
    </row>
    <row r="196" spans="1:8">
      <c r="A196" s="163"/>
      <c r="B196" s="164"/>
      <c r="C196" s="184"/>
      <c r="D196" s="185"/>
      <c r="E196" s="188"/>
      <c r="F196" s="154"/>
      <c r="G196" s="186">
        <f>+C196-C196*E196</f>
        <v>0</v>
      </c>
      <c r="H196" s="187">
        <f>+B196*C196-(B196*C196*E196)</f>
        <v>0</v>
      </c>
    </row>
    <row r="197" spans="1:8" ht="13.5" thickBot="1">
      <c r="A197" s="168"/>
      <c r="B197" s="169"/>
      <c r="C197" s="189"/>
      <c r="D197" s="190"/>
      <c r="E197" s="191"/>
      <c r="F197" s="192"/>
      <c r="G197" s="193">
        <f>+C197-C197*E197</f>
        <v>0</v>
      </c>
      <c r="H197" s="194">
        <f>+B197*C197-(B197*C197*E197)</f>
        <v>0</v>
      </c>
    </row>
    <row r="198" spans="1:8" ht="13.5" thickTop="1">
      <c r="A198" s="173" t="s">
        <v>65</v>
      </c>
      <c r="B198" s="174">
        <f>SUM(B193:B197)</f>
        <v>1430.44</v>
      </c>
      <c r="C198" s="195"/>
      <c r="D198" s="1"/>
      <c r="E198" s="1"/>
      <c r="F198" s="129"/>
      <c r="G198" s="149" t="s">
        <v>72</v>
      </c>
      <c r="H198" s="236">
        <f>SUM(H193:H197)</f>
        <v>1716201.6</v>
      </c>
    </row>
    <row r="199" spans="1:8" ht="12.75" hidden="1" customHeight="1">
      <c r="A199" s="176"/>
      <c r="B199" s="1"/>
      <c r="C199" s="1"/>
      <c r="D199" s="1"/>
      <c r="E199" s="129"/>
      <c r="F199" s="149" t="s">
        <v>66</v>
      </c>
      <c r="G199" s="177">
        <v>1</v>
      </c>
      <c r="H199" s="233">
        <f>G199*Val_constr</f>
        <v>1716201.6</v>
      </c>
    </row>
    <row r="200" spans="1:8">
      <c r="A200" s="176"/>
      <c r="B200" s="1"/>
      <c r="C200" s="1"/>
      <c r="D200" s="1"/>
      <c r="E200" s="129"/>
      <c r="F200" s="149"/>
      <c r="G200" s="178"/>
      <c r="H200" s="175">
        <f>IF(G199=0,Val_constr,ind_val_const)</f>
        <v>1716201.6</v>
      </c>
    </row>
    <row r="201" spans="1:8">
      <c r="A201" s="176"/>
      <c r="B201" s="1"/>
      <c r="C201" s="1"/>
      <c r="D201" s="1"/>
      <c r="E201" s="1"/>
      <c r="F201" s="1"/>
      <c r="G201" s="129"/>
      <c r="H201" s="130"/>
    </row>
    <row r="202" spans="1:8" ht="13.5" thickBot="1">
      <c r="A202" s="180" t="s">
        <v>73</v>
      </c>
      <c r="B202" s="158"/>
      <c r="C202" s="158"/>
      <c r="D202" s="158"/>
      <c r="E202" s="158"/>
      <c r="F202" s="158"/>
      <c r="G202" s="158"/>
      <c r="H202" s="159"/>
    </row>
    <row r="203" spans="1:8" ht="14.25" thickTop="1" thickBot="1">
      <c r="A203" s="196"/>
      <c r="B203" s="197" t="s">
        <v>74</v>
      </c>
      <c r="C203" s="198" t="s">
        <v>69</v>
      </c>
      <c r="D203" s="161" t="s">
        <v>70</v>
      </c>
      <c r="E203" s="281" t="s">
        <v>75</v>
      </c>
      <c r="F203" s="198"/>
      <c r="G203" s="197" t="s">
        <v>71</v>
      </c>
      <c r="H203" s="285" t="s">
        <v>64</v>
      </c>
    </row>
    <row r="204" spans="1:8" ht="13.5" thickTop="1">
      <c r="A204" s="199" t="s">
        <v>381</v>
      </c>
      <c r="B204" s="200">
        <v>1449.46</v>
      </c>
      <c r="C204" s="164">
        <v>150</v>
      </c>
      <c r="D204" s="185">
        <v>6</v>
      </c>
      <c r="E204" s="201"/>
      <c r="F204" s="202"/>
      <c r="G204" s="203"/>
      <c r="H204" s="187">
        <f>B204*C204</f>
        <v>217419</v>
      </c>
    </row>
    <row r="205" spans="1:8">
      <c r="A205" s="199" t="s">
        <v>381</v>
      </c>
      <c r="B205" s="204">
        <v>617</v>
      </c>
      <c r="C205" s="164">
        <v>350</v>
      </c>
      <c r="D205" s="185">
        <v>5</v>
      </c>
      <c r="E205" s="201"/>
      <c r="F205" s="154"/>
      <c r="G205" s="205"/>
      <c r="H205" s="187">
        <f>B205*C205</f>
        <v>215950</v>
      </c>
    </row>
    <row r="206" spans="1:8">
      <c r="A206" s="199"/>
      <c r="B206" s="204"/>
      <c r="C206" s="164"/>
      <c r="D206" s="185"/>
      <c r="E206" s="201"/>
      <c r="F206" s="154"/>
      <c r="G206" s="205"/>
      <c r="H206" s="187">
        <f>+C206-C206*G206</f>
        <v>0</v>
      </c>
    </row>
    <row r="207" spans="1:8">
      <c r="A207" s="199"/>
      <c r="B207" s="204"/>
      <c r="C207" s="164"/>
      <c r="D207" s="185"/>
      <c r="E207" s="201"/>
      <c r="F207" s="154"/>
      <c r="G207" s="205"/>
      <c r="H207" s="187">
        <f>+C207-C207*G207</f>
        <v>0</v>
      </c>
    </row>
    <row r="208" spans="1:8" ht="13.5" thickBot="1">
      <c r="A208" s="206"/>
      <c r="B208" s="207"/>
      <c r="C208" s="169"/>
      <c r="D208" s="190"/>
      <c r="E208" s="208"/>
      <c r="F208" s="209"/>
      <c r="G208" s="210"/>
      <c r="H208" s="211">
        <f>+C208-C208*G208</f>
        <v>0</v>
      </c>
    </row>
    <row r="209" spans="1:8" ht="13.5" thickTop="1">
      <c r="A209" s="176"/>
      <c r="B209" s="1"/>
      <c r="C209" s="1"/>
      <c r="D209" s="1"/>
      <c r="E209" s="1"/>
      <c r="F209" s="129"/>
      <c r="G209" s="149" t="s">
        <v>72</v>
      </c>
      <c r="H209" s="175">
        <f>SUM(H204:H208)</f>
        <v>433369</v>
      </c>
    </row>
    <row r="210" spans="1:8" ht="12.75" hidden="1" customHeight="1">
      <c r="A210" s="176" t="s">
        <v>84</v>
      </c>
      <c r="B210" s="1"/>
      <c r="C210" s="1"/>
      <c r="D210" s="1"/>
      <c r="E210" s="129"/>
      <c r="F210" s="149" t="s">
        <v>66</v>
      </c>
      <c r="G210" s="212">
        <v>0</v>
      </c>
      <c r="H210" s="175">
        <f>+H209*G210</f>
        <v>0</v>
      </c>
    </row>
    <row r="211" spans="1:8">
      <c r="A211" s="176"/>
      <c r="B211" s="1"/>
      <c r="C211" s="1"/>
      <c r="D211" s="1"/>
      <c r="E211" s="129"/>
      <c r="F211" s="149"/>
      <c r="G211" s="213"/>
      <c r="H211" s="175">
        <f>IF(G210=0,Val_esp,ind_val_esp)</f>
        <v>433369</v>
      </c>
    </row>
    <row r="212" spans="1:8">
      <c r="A212" s="176" t="s">
        <v>84</v>
      </c>
      <c r="B212" s="1"/>
      <c r="C212" s="1"/>
      <c r="D212" s="1"/>
      <c r="E212" s="129"/>
      <c r="F212" s="149"/>
      <c r="G212" s="213"/>
      <c r="H212" s="130"/>
    </row>
    <row r="213" spans="1:8">
      <c r="A213" s="176" t="s">
        <v>84</v>
      </c>
      <c r="B213" s="1"/>
      <c r="C213" s="1"/>
      <c r="D213" s="1"/>
      <c r="E213" s="1"/>
      <c r="F213" s="1"/>
      <c r="G213" s="129"/>
      <c r="H213" s="130"/>
    </row>
    <row r="214" spans="1:8">
      <c r="A214" s="176" t="s">
        <v>84</v>
      </c>
      <c r="B214" s="1"/>
      <c r="C214" s="1"/>
      <c r="D214" s="1"/>
      <c r="E214" s="1"/>
      <c r="F214" s="149" t="s">
        <v>84</v>
      </c>
      <c r="G214" s="129"/>
      <c r="H214" s="214">
        <f>H188+H199</f>
        <v>3968001.6</v>
      </c>
    </row>
    <row r="215" spans="1:8">
      <c r="A215" s="176" t="str">
        <f>Hoja2!A7</f>
        <v xml:space="preserve"> TRES MILLONES  NOVECIENTOS  SESENTA  Y  OCHO  MIL  UN PESOS 60/100  M.N.</v>
      </c>
      <c r="B215" s="1"/>
      <c r="C215" s="1"/>
      <c r="D215" s="1"/>
      <c r="E215" s="1"/>
      <c r="F215" s="1"/>
      <c r="G215" s="129"/>
      <c r="H215" s="130"/>
    </row>
    <row r="216" spans="1:8" ht="13.5" thickBot="1">
      <c r="A216" s="215" t="s">
        <v>321</v>
      </c>
      <c r="B216" s="216" t="s">
        <v>84</v>
      </c>
      <c r="C216" s="1"/>
      <c r="D216" s="1"/>
      <c r="E216" s="1"/>
      <c r="F216" s="217"/>
      <c r="G216" s="152" t="s">
        <v>77</v>
      </c>
      <c r="H216" s="130"/>
    </row>
    <row r="217" spans="1:8" ht="14.25" thickTop="1" thickBot="1">
      <c r="A217" s="215" t="s">
        <v>12</v>
      </c>
      <c r="B217" s="218"/>
      <c r="C217" s="219">
        <v>41192</v>
      </c>
      <c r="D217" s="158"/>
      <c r="E217" s="158"/>
      <c r="F217" s="158"/>
      <c r="G217" s="158"/>
      <c r="H217" s="159"/>
    </row>
    <row r="218" spans="1:8" ht="13.5" thickTop="1">
      <c r="A218" s="129"/>
      <c r="B218" s="129"/>
      <c r="C218" s="129"/>
      <c r="D218" s="129"/>
      <c r="E218" s="129"/>
      <c r="F218" s="129"/>
      <c r="G218" s="129"/>
      <c r="H218" s="129"/>
    </row>
    <row r="219" spans="1:8">
      <c r="A219" s="220" t="s">
        <v>78</v>
      </c>
      <c r="B219" s="221"/>
      <c r="C219" s="221"/>
      <c r="D219" s="221" t="s">
        <v>79</v>
      </c>
      <c r="E219" s="221"/>
      <c r="F219" s="221"/>
      <c r="G219" s="221"/>
      <c r="H219" s="222"/>
    </row>
    <row r="220" spans="1:8">
      <c r="A220" s="142" t="s">
        <v>76</v>
      </c>
      <c r="B220" s="1"/>
      <c r="C220" s="1"/>
      <c r="D220" s="1"/>
      <c r="E220" s="1" t="s">
        <v>77</v>
      </c>
      <c r="F220" s="1"/>
      <c r="G220" s="129"/>
      <c r="H220" s="143"/>
    </row>
    <row r="221" spans="1:8">
      <c r="A221" s="142" t="s">
        <v>78</v>
      </c>
      <c r="B221" s="1"/>
      <c r="C221" s="1"/>
      <c r="D221" s="1" t="s">
        <v>79</v>
      </c>
      <c r="E221" s="1"/>
      <c r="F221" s="1"/>
      <c r="G221" s="129"/>
      <c r="H221" s="143"/>
    </row>
    <row r="222" spans="1:8">
      <c r="A222" s="142" t="s">
        <v>76</v>
      </c>
      <c r="B222" s="1"/>
      <c r="C222" s="1"/>
      <c r="D222" s="1"/>
      <c r="E222" s="1" t="s">
        <v>77</v>
      </c>
      <c r="F222" s="1"/>
      <c r="G222" s="129"/>
      <c r="H222" s="143"/>
    </row>
    <row r="223" spans="1:8">
      <c r="A223" s="223" t="s">
        <v>80</v>
      </c>
      <c r="B223" s="147"/>
      <c r="C223" s="147"/>
      <c r="D223" s="147"/>
      <c r="E223" s="147"/>
      <c r="F223" s="147"/>
      <c r="G223" s="147"/>
      <c r="H223" s="148"/>
    </row>
    <row r="224" spans="1:8">
      <c r="A224" s="129"/>
      <c r="B224" s="129"/>
      <c r="C224" s="129"/>
      <c r="D224" s="129"/>
      <c r="E224" s="129"/>
      <c r="F224" s="129"/>
      <c r="G224" s="129"/>
      <c r="H224" s="129"/>
    </row>
    <row r="225" spans="1:8">
      <c r="A225" s="224" t="s">
        <v>81</v>
      </c>
      <c r="B225" s="221"/>
      <c r="C225" s="221"/>
      <c r="D225" s="221"/>
      <c r="E225" s="221"/>
      <c r="F225" s="221"/>
      <c r="G225" s="221"/>
      <c r="H225" s="222"/>
    </row>
    <row r="226" spans="1:8">
      <c r="A226" s="142"/>
      <c r="B226" s="1"/>
      <c r="C226" s="1"/>
      <c r="D226" s="1"/>
      <c r="E226" s="1"/>
      <c r="F226" s="1"/>
      <c r="G226" s="129"/>
      <c r="H226" s="143"/>
    </row>
    <row r="227" spans="1:8">
      <c r="A227" s="142"/>
      <c r="B227" s="1"/>
      <c r="C227" s="1"/>
      <c r="D227" s="1"/>
      <c r="E227" s="1"/>
      <c r="F227" s="1"/>
      <c r="G227" s="129"/>
      <c r="H227" s="143"/>
    </row>
    <row r="228" spans="1:8" ht="12.75" hidden="1" customHeight="1">
      <c r="A228" s="146"/>
      <c r="B228" s="147"/>
      <c r="C228" s="147"/>
      <c r="D228" s="147"/>
      <c r="E228" s="147"/>
      <c r="F228" s="147"/>
      <c r="G228" s="147"/>
      <c r="H228" s="148"/>
    </row>
    <row r="229" spans="1:8" ht="11.25" customHeight="1">
      <c r="A229" s="129"/>
      <c r="B229" s="129"/>
      <c r="C229" s="129"/>
      <c r="D229" s="129"/>
      <c r="E229" s="129"/>
      <c r="F229" s="129"/>
      <c r="G229" s="129"/>
      <c r="H229" s="129"/>
    </row>
    <row r="230" spans="1:8">
      <c r="A230" s="1"/>
      <c r="B230" s="228" t="s">
        <v>82</v>
      </c>
      <c r="C230" s="1"/>
      <c r="D230" s="1"/>
      <c r="E230" s="228" t="s">
        <v>83</v>
      </c>
      <c r="F230" s="1"/>
      <c r="G230" s="1"/>
      <c r="H230" s="1"/>
    </row>
    <row r="231" spans="1:8">
      <c r="A231" s="1"/>
      <c r="B231" s="228"/>
      <c r="C231" s="1"/>
      <c r="D231" s="1"/>
      <c r="E231" s="228"/>
      <c r="F231" s="1"/>
      <c r="G231" s="1"/>
      <c r="H231" s="1"/>
    </row>
    <row r="232" spans="1:8">
      <c r="A232" s="142"/>
      <c r="B232" s="1"/>
      <c r="C232" s="149"/>
      <c r="D232" s="1"/>
      <c r="E232" s="1"/>
      <c r="F232" s="1"/>
      <c r="G232" s="1"/>
      <c r="H232" s="143"/>
    </row>
    <row r="235" spans="1:8">
      <c r="A235" s="299" t="s">
        <v>339</v>
      </c>
      <c r="B235" s="300"/>
      <c r="C235" s="300"/>
      <c r="D235" s="300"/>
      <c r="E235" s="300"/>
      <c r="F235" s="300"/>
      <c r="G235" s="300"/>
      <c r="H235" s="301"/>
    </row>
    <row r="236" spans="1:8">
      <c r="A236" s="142"/>
      <c r="B236" s="1"/>
      <c r="C236" s="1"/>
      <c r="D236" s="1"/>
      <c r="E236" s="1"/>
      <c r="F236" s="1"/>
      <c r="G236" s="1"/>
      <c r="H236" s="143"/>
    </row>
    <row r="237" spans="1:8">
      <c r="A237" s="299" t="s">
        <v>329</v>
      </c>
      <c r="B237" s="300"/>
      <c r="C237" s="300"/>
      <c r="D237" s="300"/>
      <c r="E237" s="300"/>
      <c r="F237" s="300"/>
      <c r="G237" s="300"/>
      <c r="H237" s="301"/>
    </row>
    <row r="238" spans="1:8">
      <c r="A238" s="220"/>
      <c r="B238" s="221"/>
      <c r="C238" s="221"/>
      <c r="D238" s="221"/>
      <c r="E238" s="221"/>
      <c r="F238" s="221"/>
      <c r="G238" s="221"/>
      <c r="H238" s="222"/>
    </row>
    <row r="239" spans="1:8">
      <c r="A239" s="142"/>
      <c r="B239" s="1"/>
      <c r="C239" s="1"/>
      <c r="D239" s="1"/>
      <c r="E239" s="1"/>
      <c r="F239" s="1"/>
      <c r="G239" s="1"/>
      <c r="H239" s="143"/>
    </row>
    <row r="240" spans="1:8">
      <c r="A240" s="142"/>
      <c r="C240" s="1"/>
      <c r="D240" s="1"/>
      <c r="E240" s="1"/>
      <c r="F240" s="1"/>
      <c r="G240" s="1"/>
      <c r="H240" s="143"/>
    </row>
    <row r="241" spans="1:8">
      <c r="A241" s="142"/>
      <c r="B241" s="1"/>
      <c r="C241" s="1"/>
      <c r="D241" s="1"/>
      <c r="E241" s="1"/>
      <c r="F241" s="1"/>
      <c r="G241" s="1"/>
      <c r="H241" s="143"/>
    </row>
    <row r="242" spans="1:8">
      <c r="A242" s="142"/>
      <c r="B242" s="1"/>
      <c r="C242" s="1"/>
      <c r="D242" s="1"/>
      <c r="E242" s="1"/>
      <c r="F242" s="1"/>
      <c r="G242" s="1"/>
      <c r="H242" s="143"/>
    </row>
    <row r="243" spans="1:8">
      <c r="A243" s="142"/>
      <c r="B243" s="1"/>
      <c r="C243" s="1" t="s">
        <v>84</v>
      </c>
      <c r="D243" s="1"/>
      <c r="E243" s="1"/>
      <c r="F243" s="1"/>
      <c r="G243" s="1"/>
      <c r="H243" s="143"/>
    </row>
    <row r="244" spans="1:8">
      <c r="A244" s="142"/>
      <c r="B244" s="1"/>
      <c r="C244" s="1"/>
      <c r="D244" s="1"/>
      <c r="E244" s="1"/>
      <c r="F244" s="1"/>
      <c r="G244" s="1"/>
      <c r="H244" s="143"/>
    </row>
    <row r="245" spans="1:8">
      <c r="A245" s="142"/>
      <c r="B245" s="1"/>
      <c r="C245" s="1"/>
      <c r="D245" s="1"/>
      <c r="E245" s="1"/>
      <c r="F245" s="1"/>
      <c r="G245" s="1"/>
      <c r="H245" s="143"/>
    </row>
    <row r="246" spans="1:8">
      <c r="A246" s="142"/>
      <c r="B246" s="1"/>
      <c r="C246" s="1" t="s">
        <v>84</v>
      </c>
      <c r="D246" s="1"/>
      <c r="E246" s="1" t="s">
        <v>84</v>
      </c>
      <c r="F246" s="1"/>
      <c r="G246" s="1"/>
      <c r="H246" s="143"/>
    </row>
    <row r="247" spans="1:8">
      <c r="A247" s="142"/>
      <c r="B247" s="1"/>
      <c r="C247" s="1"/>
      <c r="D247" s="1"/>
      <c r="E247" s="1" t="s">
        <v>84</v>
      </c>
      <c r="F247" s="1"/>
      <c r="G247" s="1"/>
      <c r="H247" s="143"/>
    </row>
    <row r="248" spans="1:8">
      <c r="A248" s="142"/>
      <c r="B248" s="1"/>
      <c r="C248" s="1"/>
      <c r="D248" s="1"/>
      <c r="E248" s="1"/>
      <c r="F248" s="1"/>
      <c r="G248" s="1"/>
      <c r="H248" s="143"/>
    </row>
    <row r="249" spans="1:8">
      <c r="A249" s="142"/>
      <c r="B249" s="1"/>
      <c r="C249" s="1" t="s">
        <v>84</v>
      </c>
      <c r="D249" s="1"/>
      <c r="E249" s="1" t="s">
        <v>84</v>
      </c>
      <c r="F249" s="1"/>
      <c r="G249" s="1"/>
      <c r="H249" s="143"/>
    </row>
    <row r="250" spans="1:8">
      <c r="A250" s="142" t="s">
        <v>84</v>
      </c>
      <c r="B250" s="1"/>
      <c r="C250" s="1"/>
      <c r="D250" s="1"/>
      <c r="E250" s="1"/>
      <c r="F250" s="1"/>
      <c r="G250" s="1"/>
      <c r="H250" s="143"/>
    </row>
    <row r="251" spans="1:8">
      <c r="A251" s="142"/>
      <c r="B251" s="1"/>
      <c r="C251" s="1"/>
      <c r="D251" s="1"/>
      <c r="E251" s="1"/>
      <c r="F251" s="1" t="s">
        <v>84</v>
      </c>
      <c r="G251" s="1"/>
      <c r="H251" s="143"/>
    </row>
    <row r="252" spans="1:8">
      <c r="A252" s="142"/>
      <c r="B252" s="1"/>
      <c r="C252" s="1"/>
      <c r="D252" s="1"/>
      <c r="E252" s="1"/>
      <c r="F252" s="1" t="s">
        <v>84</v>
      </c>
      <c r="G252" s="1"/>
      <c r="H252" s="143"/>
    </row>
    <row r="253" spans="1:8">
      <c r="A253" s="142"/>
      <c r="B253" s="1"/>
      <c r="C253" s="1"/>
      <c r="D253" s="1"/>
      <c r="E253" s="1"/>
      <c r="F253" s="1" t="s">
        <v>84</v>
      </c>
      <c r="G253" s="1"/>
      <c r="H253" s="143"/>
    </row>
    <row r="254" spans="1:8">
      <c r="A254" s="142"/>
      <c r="B254" s="1"/>
      <c r="C254" s="1" t="s">
        <v>84</v>
      </c>
      <c r="D254" s="1"/>
      <c r="E254" s="1"/>
      <c r="F254" s="1"/>
      <c r="G254" s="1"/>
      <c r="H254" s="143"/>
    </row>
    <row r="255" spans="1:8">
      <c r="A255" s="142"/>
      <c r="B255" s="1"/>
      <c r="C255" s="1" t="s">
        <v>84</v>
      </c>
      <c r="D255" s="1"/>
      <c r="E255" s="1"/>
      <c r="F255" s="1"/>
      <c r="G255" s="1"/>
      <c r="H255" s="143"/>
    </row>
    <row r="256" spans="1:8">
      <c r="A256" s="142"/>
      <c r="B256" s="1"/>
      <c r="C256" s="1" t="s">
        <v>84</v>
      </c>
      <c r="D256" s="1"/>
      <c r="E256" s="1"/>
      <c r="F256" s="1"/>
      <c r="G256" s="1"/>
      <c r="H256" s="143"/>
    </row>
    <row r="257" spans="1:8">
      <c r="A257" s="142"/>
      <c r="B257" s="1"/>
      <c r="C257" s="1" t="s">
        <v>84</v>
      </c>
      <c r="D257" s="155" t="s">
        <v>84</v>
      </c>
      <c r="E257" s="1"/>
      <c r="F257" s="1"/>
      <c r="G257" s="1"/>
      <c r="H257" s="143"/>
    </row>
    <row r="258" spans="1:8">
      <c r="A258" s="142"/>
      <c r="B258" s="1"/>
      <c r="C258" s="227"/>
      <c r="D258" s="1"/>
      <c r="E258" s="1"/>
      <c r="F258" s="1"/>
      <c r="G258" s="1"/>
      <c r="H258" s="143"/>
    </row>
    <row r="259" spans="1:8">
      <c r="A259" s="142"/>
      <c r="B259" s="1"/>
      <c r="D259" s="1"/>
      <c r="E259" s="1"/>
      <c r="F259" s="1"/>
      <c r="G259" s="1"/>
      <c r="H259" s="143"/>
    </row>
    <row r="260" spans="1:8">
      <c r="A260" s="142"/>
      <c r="B260" s="1"/>
      <c r="C260" s="1"/>
      <c r="D260" s="1"/>
      <c r="E260" s="1"/>
      <c r="F260" s="1"/>
      <c r="G260" s="1"/>
      <c r="H260" s="143"/>
    </row>
    <row r="261" spans="1:8">
      <c r="B261" s="1"/>
      <c r="C261" s="1"/>
      <c r="D261" s="1"/>
      <c r="E261" s="1"/>
      <c r="F261" s="1"/>
      <c r="G261" s="1"/>
      <c r="H261" s="143"/>
    </row>
    <row r="262" spans="1:8">
      <c r="A262" s="142"/>
      <c r="B262" s="1"/>
      <c r="C262" s="1"/>
      <c r="D262" s="247"/>
      <c r="E262" s="1"/>
      <c r="F262" s="1"/>
      <c r="G262" s="1"/>
      <c r="H262" s="143"/>
    </row>
    <row r="263" spans="1:8">
      <c r="A263" s="142"/>
      <c r="B263" s="1"/>
      <c r="C263" s="1"/>
      <c r="D263" s="1"/>
      <c r="E263" s="1"/>
      <c r="F263" s="1"/>
      <c r="G263" s="247"/>
      <c r="H263" s="143"/>
    </row>
    <row r="264" spans="1:8">
      <c r="A264" s="142"/>
      <c r="B264" s="1"/>
      <c r="C264" s="1"/>
      <c r="D264" s="1"/>
      <c r="E264" s="1"/>
      <c r="F264" s="1"/>
      <c r="G264" s="247"/>
      <c r="H264" s="143"/>
    </row>
    <row r="265" spans="1:8">
      <c r="A265" s="142"/>
      <c r="B265" s="1"/>
      <c r="C265" s="1"/>
      <c r="D265" s="1"/>
      <c r="E265" s="1"/>
      <c r="F265" s="1"/>
      <c r="G265" s="1"/>
      <c r="H265" s="143"/>
    </row>
    <row r="266" spans="1:8">
      <c r="A266" s="142"/>
      <c r="B266" s="1"/>
      <c r="C266" s="1"/>
      <c r="D266" s="1"/>
      <c r="E266" s="1"/>
      <c r="F266" s="1"/>
      <c r="G266" s="247"/>
      <c r="H266" s="143"/>
    </row>
    <row r="267" spans="1:8">
      <c r="A267" s="253"/>
      <c r="B267" s="254"/>
      <c r="C267" s="254"/>
      <c r="D267" s="254"/>
      <c r="E267" s="254"/>
      <c r="F267" s="254"/>
      <c r="G267" s="254"/>
      <c r="H267" s="255"/>
    </row>
    <row r="268" spans="1:8">
      <c r="A268" s="150"/>
      <c r="B268" s="1"/>
      <c r="C268" s="227"/>
      <c r="D268" s="1"/>
      <c r="E268" s="227"/>
      <c r="F268" s="1"/>
      <c r="G268" s="227"/>
      <c r="H268" s="143"/>
    </row>
    <row r="269" spans="1:8">
      <c r="A269" s="142"/>
      <c r="B269" s="1"/>
      <c r="C269" s="1"/>
      <c r="D269" s="1"/>
      <c r="E269" s="1"/>
      <c r="F269" s="1"/>
      <c r="G269" s="1"/>
      <c r="H269" s="143"/>
    </row>
    <row r="270" spans="1:8">
      <c r="A270" s="142"/>
      <c r="B270" s="1"/>
      <c r="C270" s="1"/>
      <c r="D270" s="1"/>
      <c r="E270" s="1"/>
      <c r="F270" s="1"/>
      <c r="G270" s="1"/>
      <c r="H270" s="143"/>
    </row>
    <row r="271" spans="1:8">
      <c r="A271" s="142"/>
      <c r="B271" s="1"/>
      <c r="C271" s="1"/>
      <c r="D271" s="1"/>
      <c r="E271" s="1"/>
      <c r="F271" s="1"/>
      <c r="G271" s="1"/>
      <c r="H271" s="143"/>
    </row>
    <row r="272" spans="1:8">
      <c r="A272" s="142"/>
      <c r="B272" s="1"/>
      <c r="C272" s="1"/>
      <c r="D272" s="1"/>
      <c r="E272" s="1"/>
      <c r="F272" s="1"/>
      <c r="G272" s="1"/>
      <c r="H272" s="143"/>
    </row>
    <row r="273" spans="1:8">
      <c r="A273" s="253"/>
      <c r="B273" s="254"/>
      <c r="C273" s="254"/>
      <c r="D273" s="254"/>
      <c r="E273" s="254"/>
      <c r="F273" s="254"/>
      <c r="G273" s="254"/>
      <c r="H273" s="255"/>
    </row>
    <row r="274" spans="1:8">
      <c r="A274" s="142"/>
      <c r="B274" s="1"/>
      <c r="C274" s="1"/>
      <c r="D274" s="1"/>
      <c r="E274" s="1"/>
      <c r="F274" s="1"/>
      <c r="G274" s="1"/>
      <c r="H274" s="143"/>
    </row>
    <row r="275" spans="1:8">
      <c r="A275" s="142"/>
      <c r="B275" s="1" t="s">
        <v>84</v>
      </c>
      <c r="C275" s="1"/>
      <c r="D275" s="1"/>
      <c r="E275" s="1"/>
      <c r="F275" s="1"/>
      <c r="G275" s="1"/>
      <c r="H275" s="143"/>
    </row>
    <row r="276" spans="1:8">
      <c r="A276" s="142"/>
      <c r="B276" s="1" t="s">
        <v>84</v>
      </c>
      <c r="C276" s="1"/>
      <c r="D276" s="1"/>
      <c r="E276" s="1"/>
      <c r="F276" s="1"/>
      <c r="G276" s="1"/>
      <c r="H276" s="143"/>
    </row>
    <row r="277" spans="1:8">
      <c r="A277" s="142"/>
      <c r="B277" s="227"/>
      <c r="C277" s="1"/>
      <c r="D277" s="1"/>
      <c r="E277" s="1"/>
      <c r="F277" s="1"/>
      <c r="G277" s="227"/>
      <c r="H277" s="143"/>
    </row>
    <row r="278" spans="1:8">
      <c r="A278" s="142"/>
      <c r="B278" s="1" t="s">
        <v>84</v>
      </c>
      <c r="C278" s="1"/>
      <c r="D278" s="1"/>
      <c r="E278" s="1"/>
      <c r="F278" s="1"/>
      <c r="G278" s="1"/>
      <c r="H278" s="143"/>
    </row>
    <row r="279" spans="1:8">
      <c r="A279" s="142"/>
      <c r="B279" s="247"/>
      <c r="C279" s="1"/>
      <c r="D279" s="1"/>
      <c r="E279" s="247"/>
      <c r="F279" s="1"/>
      <c r="G279" s="1"/>
      <c r="H279" s="143"/>
    </row>
    <row r="280" spans="1:8">
      <c r="A280" s="142"/>
      <c r="B280" s="1"/>
      <c r="C280" s="1"/>
      <c r="D280" s="1"/>
      <c r="E280" s="1"/>
      <c r="F280" s="1"/>
      <c r="G280" s="1"/>
      <c r="H280" s="143"/>
    </row>
    <row r="281" spans="1:8">
      <c r="A281" s="146"/>
      <c r="B281" s="147"/>
      <c r="C281" s="147"/>
      <c r="D281" s="147"/>
      <c r="E281" s="147"/>
      <c r="F281" s="147"/>
      <c r="G281" s="147"/>
      <c r="H281" s="148"/>
    </row>
    <row r="282" spans="1:8">
      <c r="A282" s="129"/>
      <c r="B282" s="129"/>
      <c r="C282" s="129"/>
      <c r="D282" s="129"/>
      <c r="E282" s="129"/>
      <c r="F282" s="129"/>
      <c r="G282" s="129"/>
      <c r="H282" s="129"/>
    </row>
    <row r="283" spans="1:8">
      <c r="A283" s="129"/>
      <c r="B283" s="129"/>
      <c r="C283" s="129"/>
      <c r="D283" s="129"/>
      <c r="E283" s="129"/>
      <c r="F283" s="129"/>
      <c r="G283" s="129"/>
      <c r="H283" s="129"/>
    </row>
    <row r="284" spans="1:8">
      <c r="A284" s="129"/>
      <c r="B284" s="129" t="s">
        <v>23</v>
      </c>
      <c r="C284" s="129"/>
      <c r="D284" s="129"/>
      <c r="E284" s="129"/>
      <c r="F284" s="129" t="s">
        <v>24</v>
      </c>
      <c r="G284" s="129"/>
      <c r="H284" s="129"/>
    </row>
    <row r="285" spans="1:8">
      <c r="A285" s="129"/>
      <c r="B285" s="129"/>
      <c r="C285" s="129"/>
      <c r="D285" s="129"/>
      <c r="E285" s="129"/>
      <c r="F285" s="129"/>
      <c r="G285" s="129"/>
      <c r="H285" s="129"/>
    </row>
    <row r="286" spans="1:8">
      <c r="A286" s="129"/>
      <c r="B286" s="129"/>
      <c r="C286" s="129"/>
      <c r="D286" s="129"/>
      <c r="E286" s="129"/>
      <c r="F286" s="129"/>
      <c r="G286" s="129"/>
      <c r="H286" s="129"/>
    </row>
  </sheetData>
  <mergeCells count="7">
    <mergeCell ref="A235:H235"/>
    <mergeCell ref="A237:H237"/>
    <mergeCell ref="A50:B50"/>
    <mergeCell ref="A52:B52"/>
    <mergeCell ref="A53:B53"/>
    <mergeCell ref="A54:B54"/>
    <mergeCell ref="A55:B55"/>
  </mergeCells>
  <phoneticPr fontId="7" type="noConversion"/>
  <printOptions horizontalCentered="1" verticalCentered="1"/>
  <pageMargins left="0.31496062992125984" right="0.31496062992125984" top="0.59055118110236227" bottom="1.4566929133858268" header="0" footer="0.39370078740157483"/>
  <pageSetup scale="85" fitToHeight="2" orientation="portrait" horizontalDpi="360" verticalDpi="144" r:id="rId1"/>
  <headerFooter alignWithMargins="0">
    <oddFooter>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A16" sqref="A16"/>
    </sheetView>
  </sheetViews>
  <sheetFormatPr baseColWidth="10" defaultColWidth="9.7109375" defaultRowHeight="11.25"/>
  <cols>
    <col min="1" max="1" width="12.28515625" style="2" customWidth="1"/>
    <col min="2" max="2" width="10.2851562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.140625" style="2" customWidth="1"/>
    <col min="7" max="16384" width="9.7109375" style="2"/>
  </cols>
  <sheetData>
    <row r="1" spans="1:18">
      <c r="A1" s="2" t="s">
        <v>85</v>
      </c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>
        <f>TRUNC(A5,-7)</f>
        <v>0</v>
      </c>
      <c r="C3" s="5">
        <f>TRUNC(A5,-6)</f>
        <v>3000000</v>
      </c>
      <c r="D3" s="5">
        <f>TRUNC(A5,-5)</f>
        <v>3900000</v>
      </c>
      <c r="E3" s="5">
        <f>TRUNC(A5,-4)</f>
        <v>3960000</v>
      </c>
      <c r="F3" s="5">
        <f>TRUNC(A5,-3)</f>
        <v>3968000</v>
      </c>
      <c r="G3" s="5">
        <f>TRUNC(A5,-2)</f>
        <v>3968000</v>
      </c>
      <c r="H3" s="5">
        <f>TRUNC(A5,-1)</f>
        <v>3968000</v>
      </c>
      <c r="I3" s="5">
        <f>TRUNC(A5,0)</f>
        <v>3968001</v>
      </c>
      <c r="J3" s="5">
        <f>IF(A5-I3&gt;0,(A5-I3)*100,"00")</f>
        <v>60.000000009313226</v>
      </c>
      <c r="K3" s="6">
        <f>(J3-L3)/10</f>
        <v>0</v>
      </c>
      <c r="L3" s="5">
        <f>IF(A5-I3&gt;0,(A5-I3)*100,"00")</f>
        <v>60.000000009313226</v>
      </c>
      <c r="M3" s="4"/>
      <c r="N3" s="4"/>
      <c r="O3" s="4"/>
      <c r="P3" s="4"/>
      <c r="Q3" s="4"/>
      <c r="R3" s="4"/>
    </row>
    <row r="4" spans="1:18">
      <c r="A4" s="4"/>
      <c r="B4" s="7">
        <f>B3/10000000</f>
        <v>0</v>
      </c>
      <c r="C4" s="7">
        <f>(C3-B3)/1000000</f>
        <v>3</v>
      </c>
      <c r="D4" s="7">
        <f>(D3-C3)/100000</f>
        <v>9</v>
      </c>
      <c r="E4" s="7">
        <f>(E3-D3)/10000</f>
        <v>6</v>
      </c>
      <c r="F4" s="7">
        <f>(F3-E3)/1000</f>
        <v>8</v>
      </c>
      <c r="G4" s="7">
        <f>(G3-F3)/100</f>
        <v>0</v>
      </c>
      <c r="H4" s="7">
        <f>(H3-G3)/10</f>
        <v>0</v>
      </c>
      <c r="I4" s="5">
        <f>+I3-H3</f>
        <v>1</v>
      </c>
      <c r="J4" s="5">
        <f>IF(A5-I3=0,"00",ROUND(J3,0))</f>
        <v>60</v>
      </c>
      <c r="K4" s="8"/>
      <c r="L4" s="7"/>
      <c r="M4" s="4"/>
      <c r="N4" s="4"/>
      <c r="O4" s="4"/>
      <c r="P4" s="4"/>
      <c r="Q4" s="4"/>
      <c r="R4" s="4"/>
    </row>
    <row r="5" spans="1:18">
      <c r="A5" s="9">
        <f>Hoja1!H214</f>
        <v>3968001.6</v>
      </c>
      <c r="B5" s="4" t="s">
        <v>86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2" t="str">
        <f>H24</f>
        <v xml:space="preserve"> TRES MILLONES  NOVECIENTOS  SESENTA  Y  OCHO  MIL  UN PESOS 60/100  M.N.</v>
      </c>
      <c r="B7" s="13"/>
      <c r="C7" s="13"/>
      <c r="D7" s="13"/>
      <c r="E7" s="13"/>
      <c r="F7" s="13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</row>
    <row r="8" spans="1:18">
      <c r="A8" s="4" t="s">
        <v>87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thickBot="1">
      <c r="A11" s="14"/>
      <c r="B11" s="15" t="s">
        <v>88</v>
      </c>
      <c r="C11" s="16" t="s">
        <v>89</v>
      </c>
      <c r="D11" s="16" t="s">
        <v>89</v>
      </c>
      <c r="E11" s="16" t="s">
        <v>90</v>
      </c>
      <c r="F11" s="17"/>
      <c r="G11" s="18" t="s">
        <v>91</v>
      </c>
      <c r="H11" s="18" t="s">
        <v>92</v>
      </c>
      <c r="I11" s="18" t="s">
        <v>93</v>
      </c>
      <c r="J11" s="18" t="s">
        <v>94</v>
      </c>
      <c r="K11" s="18"/>
      <c r="L11" s="18" t="s">
        <v>95</v>
      </c>
      <c r="M11" s="18"/>
      <c r="N11" s="18" t="s">
        <v>96</v>
      </c>
      <c r="O11" s="18" t="s">
        <v>97</v>
      </c>
      <c r="P11" s="18"/>
      <c r="Q11" s="18" t="s">
        <v>98</v>
      </c>
      <c r="R11" s="19"/>
    </row>
    <row r="12" spans="1:18">
      <c r="A12" s="20">
        <v>1</v>
      </c>
      <c r="B12" s="21" t="s">
        <v>99</v>
      </c>
      <c r="C12" s="21" t="s">
        <v>100</v>
      </c>
      <c r="D12" s="21" t="s">
        <v>101</v>
      </c>
      <c r="E12" s="21" t="s">
        <v>102</v>
      </c>
      <c r="F12" s="22" t="s">
        <v>103</v>
      </c>
      <c r="G12" s="23" t="str">
        <f>IF(AND(A12=B4,C4=1),D12,IF(AND(C4=0,B4=1),C12,""))</f>
        <v/>
      </c>
      <c r="H12" s="23" t="str">
        <f>IF(AND(A12=C4,B4=0),F12,IF(B4=1,"",IF(A12=C4,B12,"")))</f>
        <v/>
      </c>
      <c r="I12" s="23" t="str">
        <f>IF(AND(A12=D4,E4&gt;=0,F4&gt;=0),E12,IF(AND(A12=D4,E4=0,F4=0),C23,""))</f>
        <v/>
      </c>
      <c r="J12" s="23" t="str">
        <f>IF(AND(A12=E4,F4=1),D12,IF(AND(F4=0,E4=1),C12,""))</f>
        <v/>
      </c>
      <c r="K12" s="23"/>
      <c r="L12" s="23" t="str">
        <f>IF(E4=1,"",IF(A12=F4,B12,""))</f>
        <v/>
      </c>
      <c r="M12" s="23"/>
      <c r="N12" s="23" t="str">
        <f>IF(AND(A12=G4,H4&gt;=0,I4&gt;=0),E12,IF(AND(A12=G4,H4=0,I4=0),C23,""))</f>
        <v/>
      </c>
      <c r="O12" s="23" t="str">
        <f>IF(AND(A12=H4,I4=1),D12,IF(AND(I4=0,H4=1),C12,""))</f>
        <v/>
      </c>
      <c r="P12" s="23"/>
      <c r="Q12" s="23" t="str">
        <f>IF(H4=1,"",IF(A12=I4,B12,""))</f>
        <v xml:space="preserve"> UN</v>
      </c>
      <c r="R12" s="4"/>
    </row>
    <row r="13" spans="1:18">
      <c r="A13" s="24">
        <v>2</v>
      </c>
      <c r="B13" s="25" t="s">
        <v>104</v>
      </c>
      <c r="C13" s="25" t="s">
        <v>105</v>
      </c>
      <c r="D13" s="25" t="s">
        <v>106</v>
      </c>
      <c r="E13" s="25" t="s">
        <v>107</v>
      </c>
      <c r="F13" s="26" t="s">
        <v>108</v>
      </c>
      <c r="G13" s="23" t="str">
        <f>IF(AND(A13=B4,C4&gt;0),C13,IF(AND(B4=2,C4=0),"VEINTE",IF(AND(B4=1,C4=2),D13,"")))</f>
        <v/>
      </c>
      <c r="H13" s="23" t="str">
        <f>IF(AND(C4&lt;6,B4=1),"",IF(A13=C4,F13,""))</f>
        <v/>
      </c>
      <c r="I13" s="23" t="str">
        <f>IF(A13=D4,E13,"")</f>
        <v/>
      </c>
      <c r="J13" s="23" t="str">
        <f>IF(AND(A13=E4,F4&gt;0),C13,IF(AND(E4=2,F4=0),"VEINTE",IF(AND(E4=1,F4=2),D13,"")))</f>
        <v/>
      </c>
      <c r="K13" s="23"/>
      <c r="L13" s="23" t="str">
        <f>IF(E4=1,"",IF(A13=F4,B13,""))</f>
        <v/>
      </c>
      <c r="M13" s="23"/>
      <c r="N13" s="23" t="str">
        <f>IF(A13=G4,E13,"")</f>
        <v/>
      </c>
      <c r="O13" s="23" t="str">
        <f>IF(AND(A13=H4,I4&gt;0),C13,IF(AND(H4=2,I4=0),"VEINTE",IF(AND(H4=1,I4=2),D13,"")))</f>
        <v/>
      </c>
      <c r="P13" s="23"/>
      <c r="Q13" s="23" t="str">
        <f>IF(H4=1,"",IF(A13=I4,B13,""))</f>
        <v/>
      </c>
      <c r="R13" s="4"/>
    </row>
    <row r="14" spans="1:18">
      <c r="A14" s="24">
        <v>3</v>
      </c>
      <c r="B14" s="25" t="s">
        <v>109</v>
      </c>
      <c r="C14" s="25" t="s">
        <v>110</v>
      </c>
      <c r="D14" s="25" t="s">
        <v>111</v>
      </c>
      <c r="E14" s="25" t="s">
        <v>112</v>
      </c>
      <c r="F14" s="26" t="s">
        <v>113</v>
      </c>
      <c r="G14" s="23" t="str">
        <f>IF(A14=B4,C14,IF(AND(C4=3,B4=1),D14,""))</f>
        <v/>
      </c>
      <c r="H14" s="23" t="str">
        <f>IF(AND(C4&lt;6,B4=1),"",IF(A14=C4,F14,""))</f>
        <v xml:space="preserve"> TRES MILLONES </v>
      </c>
      <c r="I14" s="23" t="str">
        <f>IF(A14=D4,E14,"")</f>
        <v/>
      </c>
      <c r="J14" s="23" t="str">
        <f>IF(A14=E4,C14,IF(AND(F4=3,E4=1),D14,""))</f>
        <v/>
      </c>
      <c r="K14" s="23"/>
      <c r="L14" s="23" t="str">
        <f>IF(E4=1,"",IF(A14=F4,B14,""))</f>
        <v/>
      </c>
      <c r="M14" s="23"/>
      <c r="N14" s="23" t="str">
        <f>IF(A14=G4,E14,"")</f>
        <v/>
      </c>
      <c r="O14" s="23" t="str">
        <f>IF(A14=H4,C14,IF(AND(I4=3,H4=1),D14,""))</f>
        <v/>
      </c>
      <c r="P14" s="23"/>
      <c r="Q14" s="23" t="str">
        <f>IF(H4=1,"",IF(A14=I4,B14,""))</f>
        <v/>
      </c>
      <c r="R14" s="4"/>
    </row>
    <row r="15" spans="1:18">
      <c r="A15" s="24">
        <v>4</v>
      </c>
      <c r="B15" s="25" t="s">
        <v>114</v>
      </c>
      <c r="C15" s="25" t="s">
        <v>115</v>
      </c>
      <c r="D15" s="25" t="s">
        <v>116</v>
      </c>
      <c r="E15" s="25" t="s">
        <v>117</v>
      </c>
      <c r="F15" s="26" t="s">
        <v>118</v>
      </c>
      <c r="G15" s="23" t="str">
        <f>IF(A15=B4,C15,IF(AND(C4=4,B4=1),D15,""))</f>
        <v/>
      </c>
      <c r="H15" s="23" t="str">
        <f>IF(AND(C4&lt;6,B4=1),"",IF(A15=C4,F15,""))</f>
        <v/>
      </c>
      <c r="I15" s="23" t="str">
        <f>IF(A15=D4,E15,"")</f>
        <v/>
      </c>
      <c r="J15" s="23" t="str">
        <f>IF(A15=E4,C15,IF(AND(F4=4,E4=1),D15,""))</f>
        <v/>
      </c>
      <c r="K15" s="23"/>
      <c r="L15" s="23" t="str">
        <f>IF(E4=1,"",IF(A15=F4,B15,""))</f>
        <v/>
      </c>
      <c r="M15" s="23"/>
      <c r="N15" s="23" t="str">
        <f>IF(A15=G4,E15,"")</f>
        <v/>
      </c>
      <c r="O15" s="23" t="str">
        <f>IF(A15=H4,C15,IF(AND(I4=4,H4=1),D15,""))</f>
        <v/>
      </c>
      <c r="P15" s="23"/>
      <c r="Q15" s="23" t="str">
        <f>IF(H4=1,"",IF(A15=I4,B15,""))</f>
        <v/>
      </c>
      <c r="R15" s="4"/>
    </row>
    <row r="16" spans="1:18">
      <c r="A16" s="24">
        <v>5</v>
      </c>
      <c r="B16" s="25" t="s">
        <v>119</v>
      </c>
      <c r="C16" s="25" t="s">
        <v>120</v>
      </c>
      <c r="D16" s="25" t="s">
        <v>121</v>
      </c>
      <c r="E16" s="25" t="s">
        <v>122</v>
      </c>
      <c r="F16" s="26" t="s">
        <v>123</v>
      </c>
      <c r="G16" s="23" t="str">
        <f>IF(A16=B4,C16,IF(AND(C4=5,B4=1),D16,""))</f>
        <v/>
      </c>
      <c r="H16" s="23" t="str">
        <f>IF(AND(C4&lt;6,B4=1),"",IF(A16=C4,F16,""))</f>
        <v/>
      </c>
      <c r="I16" s="23" t="str">
        <f>IF(A16=D4,E16,"")</f>
        <v/>
      </c>
      <c r="J16" s="23" t="str">
        <f>IF(A16=E4,C16,IF(AND(F4=5,E4=1),D16,""))</f>
        <v/>
      </c>
      <c r="K16" s="23"/>
      <c r="L16" s="23" t="str">
        <f>IF(E4=1,"",IF(A16=F4,B16,""))</f>
        <v/>
      </c>
      <c r="M16" s="23"/>
      <c r="N16" s="23" t="str">
        <f>IF(A16=G4,E16,"")</f>
        <v/>
      </c>
      <c r="O16" s="23" t="str">
        <f>IF(A16=H4,C16,IF(AND(I4=5,H4=1),D16,""))</f>
        <v/>
      </c>
      <c r="P16" s="23"/>
      <c r="Q16" s="23" t="str">
        <f>IF(H4=1,"",IF(A16=I4,B16,""))</f>
        <v/>
      </c>
      <c r="R16" s="4"/>
    </row>
    <row r="17" spans="1:18">
      <c r="A17" s="24">
        <v>6</v>
      </c>
      <c r="B17" s="25" t="s">
        <v>124</v>
      </c>
      <c r="C17" s="25" t="s">
        <v>125</v>
      </c>
      <c r="D17" s="25" t="s">
        <v>126</v>
      </c>
      <c r="E17" s="25" t="s">
        <v>127</v>
      </c>
      <c r="F17" s="26" t="s">
        <v>128</v>
      </c>
      <c r="G17" s="23" t="str">
        <f>IF(A17=B4,C17,IF(AND(C4&gt;5,B4=1),D17,""))</f>
        <v/>
      </c>
      <c r="H17" s="23" t="str">
        <f>IF(A17=C4,F17,"")</f>
        <v/>
      </c>
      <c r="I17" s="23" t="str">
        <f>IF(A17=D4,E17,"")</f>
        <v/>
      </c>
      <c r="J17" s="23" t="str">
        <f>IF(A17=E4,C17,IF(AND(F4&gt;5,E4=1),D17,""))</f>
        <v xml:space="preserve"> SESENTA </v>
      </c>
      <c r="K17" s="23"/>
      <c r="L17" s="23" t="str">
        <f>IF(A17=F4,B17,"")</f>
        <v/>
      </c>
      <c r="M17" s="23"/>
      <c r="N17" s="23" t="str">
        <f>IF(A17=G4,E17,"")</f>
        <v/>
      </c>
      <c r="O17" s="23" t="str">
        <f>IF(A17=H4,C17,IF(AND(I4&gt;5,H4=1),D17,""))</f>
        <v/>
      </c>
      <c r="P17" s="23"/>
      <c r="Q17" s="23" t="str">
        <f>IF(A17=I4,B17,"")</f>
        <v/>
      </c>
      <c r="R17" s="4"/>
    </row>
    <row r="18" spans="1:18">
      <c r="A18" s="24">
        <v>7</v>
      </c>
      <c r="B18" s="25" t="s">
        <v>129</v>
      </c>
      <c r="C18" s="25" t="s">
        <v>130</v>
      </c>
      <c r="D18" s="25" t="s">
        <v>126</v>
      </c>
      <c r="E18" s="25" t="s">
        <v>131</v>
      </c>
      <c r="F18" s="26" t="s">
        <v>132</v>
      </c>
      <c r="G18" s="23" t="str">
        <f>IF(A18=B4,C18,"")</f>
        <v/>
      </c>
      <c r="H18" s="23" t="str">
        <f>IF(A18=C4,F18,"")</f>
        <v/>
      </c>
      <c r="I18" s="23" t="str">
        <f>IF(A18=D4,E18,"")</f>
        <v/>
      </c>
      <c r="J18" s="23" t="str">
        <f>IF(A18=E4,C18,"")</f>
        <v/>
      </c>
      <c r="K18" s="23"/>
      <c r="L18" s="23" t="str">
        <f>IF(A18=F4,B18,"")</f>
        <v/>
      </c>
      <c r="M18" s="23"/>
      <c r="N18" s="23" t="str">
        <f>IF(A18=G4,E18,"")</f>
        <v/>
      </c>
      <c r="O18" s="23" t="str">
        <f>IF(A18=H4,C18,"")</f>
        <v/>
      </c>
      <c r="P18" s="23"/>
      <c r="Q18" s="23" t="str">
        <f>IF(A18=I4,B18,"")</f>
        <v/>
      </c>
      <c r="R18" s="4"/>
    </row>
    <row r="19" spans="1:18">
      <c r="A19" s="24">
        <v>8</v>
      </c>
      <c r="B19" s="25" t="s">
        <v>133</v>
      </c>
      <c r="C19" s="25" t="s">
        <v>134</v>
      </c>
      <c r="D19" s="25" t="s">
        <v>126</v>
      </c>
      <c r="E19" s="25" t="s">
        <v>135</v>
      </c>
      <c r="F19" s="26" t="s">
        <v>136</v>
      </c>
      <c r="G19" s="23" t="str">
        <f>IF(A19=B4,C19,"")</f>
        <v/>
      </c>
      <c r="H19" s="23" t="str">
        <f>IF(A19=C4,F19,"")</f>
        <v/>
      </c>
      <c r="I19" s="23" t="str">
        <f>IF(A19=D4,E19,"")</f>
        <v/>
      </c>
      <c r="J19" s="23" t="str">
        <f>IF(A19=E4,C19,"")</f>
        <v/>
      </c>
      <c r="K19" s="23"/>
      <c r="L19" s="23" t="str">
        <f>IF(A19=F4,B19,"")</f>
        <v xml:space="preserve"> OCHO </v>
      </c>
      <c r="M19" s="23"/>
      <c r="N19" s="23" t="str">
        <f>IF(A19=G4,E19,"")</f>
        <v/>
      </c>
      <c r="O19" s="23" t="str">
        <f>IF(A19=H4,C19,"")</f>
        <v/>
      </c>
      <c r="P19" s="23"/>
      <c r="Q19" s="23" t="str">
        <f>IF(A19=I4,B19,"")</f>
        <v/>
      </c>
      <c r="R19" s="4"/>
    </row>
    <row r="20" spans="1:18">
      <c r="A20" s="24">
        <v>9</v>
      </c>
      <c r="B20" s="25" t="s">
        <v>137</v>
      </c>
      <c r="C20" s="25" t="s">
        <v>138</v>
      </c>
      <c r="D20" s="25" t="s">
        <v>126</v>
      </c>
      <c r="E20" s="25" t="s">
        <v>139</v>
      </c>
      <c r="F20" s="26" t="s">
        <v>140</v>
      </c>
      <c r="G20" s="23" t="str">
        <f>IF(A20=B4,C20,"")</f>
        <v/>
      </c>
      <c r="H20" s="23" t="str">
        <f>IF(A20=C4,F20,"")</f>
        <v/>
      </c>
      <c r="I20" s="23" t="str">
        <f>IF(A20=D4,E20,"")</f>
        <v xml:space="preserve"> NOVECIENTOS </v>
      </c>
      <c r="J20" s="23" t="str">
        <f>IF(A20=E4,C20,"")</f>
        <v/>
      </c>
      <c r="K20" s="23"/>
      <c r="L20" s="23" t="str">
        <f>IF(A20=F4,B20,"")</f>
        <v/>
      </c>
      <c r="M20" s="23"/>
      <c r="N20" s="23" t="str">
        <f>IF(A20=G4,E20,"")</f>
        <v/>
      </c>
      <c r="O20" s="23" t="str">
        <f>IF(A20=H4,C20,"")</f>
        <v/>
      </c>
      <c r="P20" s="23"/>
      <c r="Q20" s="23" t="str">
        <f>IF(A20=I4,B20,"")</f>
        <v/>
      </c>
      <c r="R20" s="4"/>
    </row>
    <row r="21" spans="1:18" ht="12" thickBot="1">
      <c r="A21" s="27">
        <v>0</v>
      </c>
      <c r="B21" s="28" t="s">
        <v>84</v>
      </c>
      <c r="C21" s="28" t="s">
        <v>84</v>
      </c>
      <c r="D21" s="29" t="s">
        <v>126</v>
      </c>
      <c r="E21" s="28"/>
      <c r="F21" s="3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"/>
    </row>
    <row r="22" spans="1:18" s="33" customFormat="1" ht="9">
      <c r="A22" s="31"/>
      <c r="B22" s="31"/>
      <c r="C22" s="31"/>
      <c r="D22" s="31"/>
      <c r="E22" s="31"/>
      <c r="F22" s="31"/>
      <c r="G22" s="32" t="str">
        <f>G12&amp;G13&amp;G14&amp;G15&amp;G16&amp;G17&amp;G18&amp;G19&amp;G20</f>
        <v/>
      </c>
      <c r="H22" s="14" t="str">
        <f>H12&amp;H13&amp;H14&amp;H15&amp;H16&amp;H17&amp;H18&amp;H19&amp;H20</f>
        <v xml:space="preserve"> TRES MILLONES </v>
      </c>
      <c r="I22" s="31" t="str">
        <f>I12&amp;I13&amp;I14&amp;I15&amp;I16&amp;I17&amp;I18&amp;I19&amp;I20</f>
        <v xml:space="preserve"> NOVECIENTOS </v>
      </c>
      <c r="J22" s="31" t="str">
        <f>J12&amp;J13&amp;J14&amp;J15&amp;J16&amp;J17&amp;J18&amp;J19&amp;J20</f>
        <v xml:space="preserve"> SESENTA </v>
      </c>
      <c r="K22" s="14" t="str">
        <f>IF(AND(F4&gt;0,E4&gt;2),F23,"")</f>
        <v xml:space="preserve"> Y </v>
      </c>
      <c r="L22" s="31" t="str">
        <f>L12&amp;L13&amp;L14&amp;L15&amp;L16&amp;L17&amp;L18&amp;L19&amp;L20</f>
        <v xml:space="preserve"> OCHO </v>
      </c>
      <c r="M22" s="14" t="str">
        <f>IF(F4&gt;0,D23,IF(E4&gt;0,D23,IF(D4&gt;0,D23,"")))</f>
        <v xml:space="preserve"> MIL </v>
      </c>
      <c r="N22" s="31" t="str">
        <f>N12&amp;N13&amp;N14&amp;N15&amp;N16&amp;N17&amp;N18&amp;N19&amp;N20</f>
        <v/>
      </c>
      <c r="O22" s="31" t="str">
        <f>O12&amp;O13&amp;O14&amp;O15&amp;O16&amp;O17&amp;O18&amp;O19&amp;O20</f>
        <v/>
      </c>
      <c r="P22" s="14" t="str">
        <f>IF(AND(I4&gt;0,H4&gt;2),F23,"")</f>
        <v/>
      </c>
      <c r="Q22" s="31" t="str">
        <f>Q12&amp;Q13&amp;Q14&amp;Q15&amp;Q16&amp;Q17&amp;Q18&amp;Q19&amp;Q20</f>
        <v xml:space="preserve"> UN</v>
      </c>
      <c r="R22" s="23"/>
    </row>
    <row r="23" spans="1:18" s="33" customFormat="1" ht="9">
      <c r="A23" s="31"/>
      <c r="B23" s="25" t="s">
        <v>141</v>
      </c>
      <c r="C23" s="25" t="s">
        <v>142</v>
      </c>
      <c r="D23" s="34" t="s">
        <v>143</v>
      </c>
      <c r="E23" s="25" t="s">
        <v>144</v>
      </c>
      <c r="F23" s="25" t="s">
        <v>145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9">
      <c r="A24" s="31"/>
      <c r="B24" s="25" t="s">
        <v>141</v>
      </c>
      <c r="C24" s="25" t="s">
        <v>146</v>
      </c>
      <c r="D24" s="34" t="str">
        <f>IF(AND(B4&gt;0,C4&lt;2),E24,IF(AND(B4=1,C4&lt;6),E24,""))</f>
        <v/>
      </c>
      <c r="E24" s="34" t="s">
        <v>147</v>
      </c>
      <c r="F24" s="34" t="str">
        <f>IF(AND(C4&gt;0,B4&gt;2),F23,"")</f>
        <v/>
      </c>
      <c r="G24" s="35" t="s">
        <v>148</v>
      </c>
      <c r="H24" s="36" t="str">
        <f>G22&amp;F24&amp;H22&amp;D24&amp;I22&amp;J22&amp;K22&amp;L22&amp;M22&amp;N22&amp;O22&amp;P22&amp;Q22&amp;(IF(A5&gt;0," PESOS "&amp;J4&amp;"/100  M.N.",""))</f>
        <v xml:space="preserve"> TRES MILLONES  NOVECIENTOS  SESENTA  Y  OCHO  MIL  UN PESOS 60/100  M.N.</v>
      </c>
      <c r="I24" s="37"/>
      <c r="J24" s="37"/>
      <c r="K24" s="37"/>
      <c r="L24" s="37"/>
      <c r="M24" s="37"/>
      <c r="N24" s="37"/>
      <c r="O24" s="37"/>
      <c r="P24" s="37"/>
      <c r="Q24" s="37"/>
      <c r="R24" s="23"/>
    </row>
    <row r="25" spans="1:18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phoneticPr fontId="7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23"/>
  <sheetViews>
    <sheetView topLeftCell="A25" workbookViewId="0">
      <selection activeCell="E39" sqref="E39"/>
    </sheetView>
  </sheetViews>
  <sheetFormatPr baseColWidth="10" defaultRowHeight="11.25"/>
  <cols>
    <col min="1" max="1" width="1.140625" style="40" customWidth="1"/>
    <col min="2" max="2" width="31.85546875" style="40" customWidth="1"/>
    <col min="3" max="3" width="18.140625" style="40" customWidth="1"/>
    <col min="4" max="4" width="16.42578125" style="40" customWidth="1"/>
    <col min="5" max="5" width="11.140625" style="40" customWidth="1"/>
    <col min="6" max="6" width="4.140625" style="40" customWidth="1"/>
    <col min="7" max="7" width="48.42578125" style="40" customWidth="1"/>
    <col min="8" max="8" width="11.7109375" style="40" customWidth="1"/>
    <col min="9" max="9" width="35.5703125" style="40" customWidth="1"/>
    <col min="10" max="10" width="23.28515625" style="40" customWidth="1"/>
    <col min="11" max="11" width="58.28515625" style="40" customWidth="1"/>
    <col min="12" max="12" width="45.7109375" style="40" customWidth="1"/>
    <col min="13" max="13" width="32.140625" style="40" customWidth="1"/>
    <col min="14" max="15" width="30" style="40" customWidth="1"/>
    <col min="16" max="16" width="35.28515625" style="40" customWidth="1"/>
    <col min="17" max="17" width="32.140625" style="40" customWidth="1"/>
    <col min="18" max="19" width="43" style="40" customWidth="1"/>
    <col min="20" max="20" width="33" style="40" customWidth="1"/>
    <col min="21" max="21" width="40.85546875" style="40" customWidth="1"/>
    <col min="22" max="22" width="26.140625" style="40" customWidth="1"/>
    <col min="23" max="23" width="62.85546875" style="40" customWidth="1"/>
    <col min="24" max="24" width="42.5703125" style="40" customWidth="1"/>
    <col min="25" max="25" width="20.85546875" style="40" customWidth="1"/>
    <col min="26" max="26" width="29.28515625" style="40" customWidth="1"/>
    <col min="27" max="27" width="80.140625" style="40" customWidth="1"/>
    <col min="28" max="28" width="21" style="40" customWidth="1"/>
    <col min="29" max="29" width="51.28515625" style="40" customWidth="1"/>
    <col min="30" max="30" width="20.5703125" style="40" customWidth="1"/>
    <col min="31" max="31" width="20.85546875" style="40" customWidth="1"/>
    <col min="32" max="32" width="31.140625" style="40" customWidth="1"/>
    <col min="33" max="33" width="47.7109375" style="40" customWidth="1"/>
    <col min="34" max="34" width="52.5703125" style="40" customWidth="1"/>
    <col min="35" max="16384" width="11.42578125" style="40"/>
  </cols>
  <sheetData>
    <row r="1" spans="2:6">
      <c r="E1" s="41"/>
      <c r="F1" s="42"/>
    </row>
    <row r="2" spans="2:6">
      <c r="B2" s="43" t="s">
        <v>149</v>
      </c>
      <c r="C2" s="44" t="s">
        <v>150</v>
      </c>
      <c r="D2" s="45"/>
      <c r="E2" s="46"/>
    </row>
    <row r="3" spans="2:6">
      <c r="B3" s="47" t="s">
        <v>151</v>
      </c>
      <c r="C3" s="48" t="s">
        <v>152</v>
      </c>
      <c r="D3" s="48"/>
      <c r="E3" s="49"/>
    </row>
    <row r="4" spans="2:6">
      <c r="B4" s="50" t="s">
        <v>153</v>
      </c>
      <c r="C4" s="48" t="s">
        <v>154</v>
      </c>
      <c r="D4" s="48"/>
      <c r="E4" s="49"/>
    </row>
    <row r="5" spans="2:6">
      <c r="B5" s="47" t="s">
        <v>155</v>
      </c>
      <c r="C5" s="48" t="s">
        <v>156</v>
      </c>
      <c r="D5" s="48"/>
      <c r="E5" s="49"/>
    </row>
    <row r="6" spans="2:6">
      <c r="B6" s="51" t="s">
        <v>157</v>
      </c>
      <c r="C6" s="52" t="s">
        <v>158</v>
      </c>
      <c r="D6" s="53"/>
      <c r="E6" s="54"/>
    </row>
    <row r="7" spans="2:6">
      <c r="B7" s="304" t="s">
        <v>159</v>
      </c>
      <c r="C7" s="304"/>
      <c r="D7" s="304"/>
      <c r="E7" s="304"/>
    </row>
    <row r="8" spans="2:6">
      <c r="B8" s="305" t="s">
        <v>160</v>
      </c>
      <c r="C8" s="306"/>
      <c r="D8" s="306"/>
      <c r="E8" s="307"/>
    </row>
    <row r="9" spans="2:6">
      <c r="B9" s="55" t="s">
        <v>161</v>
      </c>
      <c r="C9" s="56">
        <v>1</v>
      </c>
      <c r="D9" s="57"/>
      <c r="E9" s="58"/>
    </row>
    <row r="10" spans="2:6">
      <c r="B10" s="59" t="s">
        <v>162</v>
      </c>
      <c r="C10" s="60" t="s">
        <v>163</v>
      </c>
      <c r="D10" s="61" t="s">
        <v>164</v>
      </c>
      <c r="E10" s="62" t="s">
        <v>165</v>
      </c>
    </row>
    <row r="11" spans="2:6">
      <c r="B11" s="59" t="s">
        <v>166</v>
      </c>
      <c r="C11" s="60" t="s">
        <v>167</v>
      </c>
      <c r="D11" s="63"/>
      <c r="E11" s="64"/>
    </row>
    <row r="12" spans="2:6">
      <c r="B12" s="59" t="s">
        <v>168</v>
      </c>
      <c r="C12" s="60" t="s">
        <v>169</v>
      </c>
      <c r="D12" s="63"/>
      <c r="E12" s="64"/>
    </row>
    <row r="13" spans="2:6">
      <c r="B13" s="59" t="s">
        <v>170</v>
      </c>
      <c r="C13" s="65" t="s">
        <v>171</v>
      </c>
      <c r="D13" s="60"/>
      <c r="E13" s="66"/>
      <c r="F13" s="67"/>
    </row>
    <row r="14" spans="2:6">
      <c r="B14" s="59" t="s">
        <v>172</v>
      </c>
      <c r="C14" s="68" t="str">
        <f>B34</f>
        <v>Oficina con Bodega</v>
      </c>
      <c r="D14" s="60"/>
      <c r="E14" s="58"/>
    </row>
    <row r="15" spans="2:6" ht="45" customHeight="1">
      <c r="B15" s="69" t="s">
        <v>173</v>
      </c>
      <c r="C15" s="308" t="s">
        <v>174</v>
      </c>
      <c r="D15" s="309"/>
      <c r="E15" s="310"/>
    </row>
    <row r="16" spans="2:6">
      <c r="B16" s="70" t="s">
        <v>175</v>
      </c>
      <c r="C16" s="71" t="str">
        <f>C34</f>
        <v>Particular.</v>
      </c>
      <c r="D16" s="52"/>
      <c r="E16" s="54"/>
    </row>
    <row r="17" spans="2:34">
      <c r="B17" s="72"/>
    </row>
    <row r="18" spans="2:34">
      <c r="B18" s="305" t="s">
        <v>176</v>
      </c>
      <c r="C18" s="306"/>
      <c r="D18" s="306"/>
      <c r="E18" s="307"/>
    </row>
    <row r="19" spans="2:34">
      <c r="B19" s="73" t="s">
        <v>177</v>
      </c>
      <c r="C19" s="312" t="str">
        <f>D34</f>
        <v>Habitacional y comercial de 1er orden .</v>
      </c>
      <c r="D19" s="312"/>
      <c r="E19" s="313"/>
    </row>
    <row r="20" spans="2:34">
      <c r="B20" s="73" t="s">
        <v>178</v>
      </c>
      <c r="C20" s="76">
        <f>H34</f>
        <v>0.95</v>
      </c>
      <c r="D20" s="74"/>
      <c r="E20" s="75"/>
    </row>
    <row r="21" spans="2:34">
      <c r="B21" s="73" t="s">
        <v>179</v>
      </c>
      <c r="C21" s="76" t="str">
        <f>G34</f>
        <v>Residencias y locales comerciales y de oficinas .</v>
      </c>
      <c r="D21" s="74"/>
      <c r="E21" s="75"/>
    </row>
    <row r="22" spans="2:34">
      <c r="B22" s="73" t="s">
        <v>180</v>
      </c>
      <c r="C22" s="76" t="str">
        <f>I34</f>
        <v>Normal y flotante, de tipo socio-economico medio , medio alto y alto</v>
      </c>
      <c r="D22" s="74"/>
      <c r="E22" s="75"/>
    </row>
    <row r="23" spans="2:34">
      <c r="B23" s="73" t="s">
        <v>181</v>
      </c>
      <c r="C23" s="314" t="s">
        <v>182</v>
      </c>
      <c r="D23" s="314"/>
      <c r="E23" s="315"/>
    </row>
    <row r="24" spans="2:34">
      <c r="B24" s="73"/>
      <c r="C24" s="314"/>
      <c r="D24" s="314"/>
      <c r="E24" s="315"/>
    </row>
    <row r="25" spans="2:34">
      <c r="B25" s="73"/>
      <c r="C25" s="314"/>
      <c r="D25" s="314"/>
      <c r="E25" s="315"/>
    </row>
    <row r="26" spans="2:34">
      <c r="B26" s="73"/>
      <c r="C26" s="314"/>
      <c r="D26" s="314"/>
      <c r="E26" s="315"/>
    </row>
    <row r="27" spans="2:34">
      <c r="B27" s="77" t="s">
        <v>183</v>
      </c>
      <c r="C27" s="78"/>
      <c r="D27" s="79" t="s">
        <v>184</v>
      </c>
      <c r="E27" s="80"/>
    </row>
    <row r="28" spans="2:34">
      <c r="B28" s="81"/>
      <c r="C28" s="82"/>
      <c r="D28" s="81"/>
      <c r="E28" s="82"/>
    </row>
    <row r="29" spans="2:34">
      <c r="B29" s="83" t="s">
        <v>185</v>
      </c>
      <c r="C29" s="84">
        <v>355.2</v>
      </c>
      <c r="D29" s="81" t="s">
        <v>186</v>
      </c>
      <c r="E29" s="85"/>
      <c r="F29" s="86"/>
    </row>
    <row r="30" spans="2:34" ht="12" thickBot="1">
      <c r="C30" s="84"/>
      <c r="D30" s="81"/>
      <c r="E30" s="85"/>
      <c r="F30" s="86"/>
    </row>
    <row r="31" spans="2:34" ht="13.5" customHeight="1">
      <c r="B31" s="87"/>
      <c r="C31" s="88"/>
      <c r="D31" s="87" t="s">
        <v>187</v>
      </c>
      <c r="E31" s="88"/>
      <c r="F31" s="48"/>
      <c r="G31" s="87"/>
      <c r="H31" s="89" t="s">
        <v>188</v>
      </c>
      <c r="I31" s="89"/>
      <c r="J31" s="90"/>
      <c r="K31" s="91" t="s">
        <v>189</v>
      </c>
      <c r="L31" s="92"/>
      <c r="M31" s="92"/>
      <c r="N31" s="92"/>
      <c r="O31" s="92"/>
      <c r="P31" s="92"/>
      <c r="Q31" s="93"/>
      <c r="R31" s="91" t="s">
        <v>190</v>
      </c>
      <c r="S31" s="92"/>
      <c r="T31" s="92"/>
      <c r="U31" s="92"/>
      <c r="V31" s="92"/>
      <c r="W31" s="92"/>
      <c r="X31" s="92"/>
      <c r="Y31" s="93"/>
      <c r="Z31" s="92"/>
      <c r="AA31" s="91" t="s">
        <v>191</v>
      </c>
      <c r="AB31" s="92"/>
      <c r="AC31" s="91" t="s">
        <v>192</v>
      </c>
      <c r="AD31" s="93"/>
      <c r="AE31" s="94" t="s">
        <v>193</v>
      </c>
      <c r="AF31" s="93"/>
      <c r="AG31" s="91" t="s">
        <v>194</v>
      </c>
      <c r="AH31" s="95" t="s">
        <v>195</v>
      </c>
    </row>
    <row r="32" spans="2:34" s="96" customFormat="1" ht="12" thickBot="1">
      <c r="B32" s="97" t="s">
        <v>196</v>
      </c>
      <c r="C32" s="97" t="s">
        <v>197</v>
      </c>
      <c r="D32" s="97" t="s">
        <v>198</v>
      </c>
      <c r="E32" s="98"/>
      <c r="F32" s="98"/>
      <c r="G32" s="97" t="s">
        <v>199</v>
      </c>
      <c r="H32" s="99" t="s">
        <v>200</v>
      </c>
      <c r="I32" s="99" t="s">
        <v>201</v>
      </c>
      <c r="J32" s="100" t="s">
        <v>202</v>
      </c>
      <c r="K32" s="101" t="s">
        <v>203</v>
      </c>
      <c r="L32" s="102" t="s">
        <v>204</v>
      </c>
      <c r="M32" s="102" t="s">
        <v>205</v>
      </c>
      <c r="N32" s="102" t="s">
        <v>206</v>
      </c>
      <c r="O32" s="102" t="s">
        <v>207</v>
      </c>
      <c r="P32" s="102" t="s">
        <v>208</v>
      </c>
      <c r="Q32" s="103" t="s">
        <v>209</v>
      </c>
      <c r="R32" s="101" t="s">
        <v>210</v>
      </c>
      <c r="S32" s="102" t="s">
        <v>211</v>
      </c>
      <c r="T32" s="102" t="s">
        <v>212</v>
      </c>
      <c r="U32" s="102" t="s">
        <v>213</v>
      </c>
      <c r="V32" s="102" t="s">
        <v>214</v>
      </c>
      <c r="W32" s="102" t="s">
        <v>215</v>
      </c>
      <c r="X32" s="102" t="s">
        <v>216</v>
      </c>
      <c r="Y32" s="103" t="s">
        <v>217</v>
      </c>
      <c r="Z32" s="102" t="s">
        <v>218</v>
      </c>
      <c r="AA32" s="104" t="s">
        <v>219</v>
      </c>
      <c r="AB32" s="102" t="s">
        <v>220</v>
      </c>
      <c r="AC32" s="101" t="s">
        <v>221</v>
      </c>
      <c r="AD32" s="103" t="s">
        <v>222</v>
      </c>
      <c r="AE32" s="105" t="s">
        <v>223</v>
      </c>
      <c r="AF32" s="103" t="s">
        <v>224</v>
      </c>
      <c r="AG32" s="104" t="s">
        <v>225</v>
      </c>
      <c r="AH32" s="106"/>
    </row>
    <row r="33" spans="1:34" ht="7.5" customHeight="1">
      <c r="B33" s="107"/>
      <c r="C33" s="107"/>
      <c r="D33" s="107"/>
      <c r="E33" s="107"/>
      <c r="F33" s="107"/>
      <c r="G33" s="107"/>
      <c r="H33" s="107"/>
      <c r="I33" s="107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7"/>
      <c r="AB33" s="109"/>
      <c r="AC33" s="109"/>
      <c r="AD33" s="109"/>
      <c r="AE33" s="107"/>
      <c r="AF33" s="109"/>
      <c r="AG33" s="107"/>
      <c r="AH33" s="110"/>
    </row>
    <row r="34" spans="1:34" ht="18" customHeight="1">
      <c r="B34" s="111" t="str">
        <f>B39</f>
        <v>Oficina con Bodega</v>
      </c>
      <c r="C34" s="111" t="str">
        <f>C40</f>
        <v>Particular.</v>
      </c>
      <c r="D34" s="111" t="str">
        <f>D40</f>
        <v>Habitacional y comercial de 1er orden .</v>
      </c>
      <c r="G34" s="111" t="str">
        <f>G41</f>
        <v>Residencias y locales comerciales y de oficinas .</v>
      </c>
      <c r="H34" s="112">
        <f>H36</f>
        <v>0.95</v>
      </c>
      <c r="I34" s="111" t="str">
        <f>I40</f>
        <v>Normal y flotante, de tipo socio-economico medio , medio alto y alto</v>
      </c>
      <c r="J34" s="111" t="str">
        <f>J39</f>
        <v>Oficina con bodega.</v>
      </c>
      <c r="K34" s="113" t="str">
        <f>K36</f>
        <v>Probable de piedra brasa, acentado con mortero cal - arena.</v>
      </c>
      <c r="L34" s="113" t="str">
        <f>L37</f>
        <v>Se suponen muros de carga con dalas y castillos de concreto.</v>
      </c>
      <c r="M34" s="113" t="str">
        <f>M36</f>
        <v>De ladrillo de lama recocido de 15 cm</v>
      </c>
      <c r="N34" s="113" t="str">
        <f>N39</f>
        <v>No tiene.</v>
      </c>
      <c r="O34" s="113" t="str">
        <f>O38</f>
        <v>vigas de fierro con boveda de cuña la parte de bodega y lamina de asbesto estructural y plafon la parte de oficinas .</v>
      </c>
      <c r="P34" s="113" t="str">
        <f>P37</f>
        <v>hormigoneada, ladrillo de barro y lechareada la parte de bodega y lamina de asbesto el area de oficinas.</v>
      </c>
      <c r="Q34" s="113" t="str">
        <f>Q36</f>
        <v>De ladrillo de lama recocido de 15 cm</v>
      </c>
      <c r="R34" s="113" t="str">
        <f>R35</f>
        <v>Mortero de cal - arena amarilla en terminado apalillado.</v>
      </c>
      <c r="S34" s="113" t="str">
        <f>S38</f>
        <v>Mortero de cal-arena amarilla terminado apalillado en bodegas y plafon en el area de oficinas.</v>
      </c>
      <c r="T34" s="113" t="str">
        <f>T37</f>
        <v>No tiene.</v>
      </c>
      <c r="U34" s="113" t="str">
        <f>U40</f>
        <v>de cerámica comercial de 30 x 30 cm. Y alfombra en area de oficinas y de cemento en area de bodega .</v>
      </c>
      <c r="V34" s="113" t="str">
        <f>V36</f>
        <v>Del mismo material que los pisos.</v>
      </c>
      <c r="W34" s="113" t="str">
        <f>W39</f>
        <v>No tiene .</v>
      </c>
      <c r="X34" s="113" t="str">
        <f>X35</f>
        <v>Vinílica en interiores y exteriores.</v>
      </c>
      <c r="Y34" s="113" t="str">
        <f>Y35</f>
        <v>No tiene.</v>
      </c>
      <c r="Z34" s="113" t="str">
        <f>Z35</f>
        <v>Puertas de tambor con triplay de pino.</v>
      </c>
      <c r="AA34" s="111" t="str">
        <f>AA37</f>
        <v>Se suponen bajantes de barro vitrificado, red hidráulica de tubo galvanizado y registros de cemento pulido.</v>
      </c>
      <c r="AB34" s="113" t="str">
        <f>AB36</f>
        <v>De color calidad comercial.</v>
      </c>
      <c r="AC34" s="113" t="str">
        <f>AC35</f>
        <v>Oculta, se estima en ploliducto, con cableado de diferentes calibres.</v>
      </c>
      <c r="AD34" s="113" t="str">
        <f>AD36</f>
        <v>De aluminio natural.</v>
      </c>
      <c r="AE34" s="111" t="str">
        <f>AE35</f>
        <v>Medio doble, transparente.</v>
      </c>
      <c r="AF34" s="113" t="str">
        <f>AF36</f>
        <v>De pestillo del país de calidad comercial.</v>
      </c>
      <c r="AG34" s="111" t="str">
        <f>AG36</f>
        <v>Moderna en líneas rectas con aplanados de mezcla tipo rústico.</v>
      </c>
      <c r="AH34" s="111" t="str">
        <f>AH35</f>
        <v>No tiene .</v>
      </c>
    </row>
    <row r="35" spans="1:34" s="114" customFormat="1" ht="22.5">
      <c r="A35" s="114">
        <v>1</v>
      </c>
      <c r="B35" s="114" t="s">
        <v>226</v>
      </c>
      <c r="C35" s="114" t="s">
        <v>227</v>
      </c>
      <c r="D35" s="114" t="s">
        <v>228</v>
      </c>
      <c r="G35" s="114" t="s">
        <v>229</v>
      </c>
      <c r="H35" s="115" t="s">
        <v>230</v>
      </c>
      <c r="I35" s="114" t="s">
        <v>231</v>
      </c>
      <c r="J35" s="114" t="s">
        <v>232</v>
      </c>
      <c r="K35" s="116" t="s">
        <v>233</v>
      </c>
      <c r="L35" s="116" t="s">
        <v>234</v>
      </c>
      <c r="M35" s="116" t="s">
        <v>235</v>
      </c>
      <c r="N35" s="116" t="s">
        <v>236</v>
      </c>
      <c r="O35" s="116" t="s">
        <v>236</v>
      </c>
      <c r="P35" s="116" t="s">
        <v>237</v>
      </c>
      <c r="Q35" s="116" t="s">
        <v>238</v>
      </c>
      <c r="R35" s="116" t="s">
        <v>239</v>
      </c>
      <c r="S35" s="116" t="s">
        <v>239</v>
      </c>
      <c r="T35" s="116" t="s">
        <v>240</v>
      </c>
      <c r="U35" s="116" t="s">
        <v>241</v>
      </c>
      <c r="V35" s="116" t="s">
        <v>238</v>
      </c>
      <c r="W35" s="116" t="s">
        <v>242</v>
      </c>
      <c r="X35" s="116" t="s">
        <v>243</v>
      </c>
      <c r="Y35" s="116" t="s">
        <v>238</v>
      </c>
      <c r="Z35" s="116" t="s">
        <v>244</v>
      </c>
      <c r="AA35" s="117" t="s">
        <v>245</v>
      </c>
      <c r="AB35" s="117" t="s">
        <v>246</v>
      </c>
      <c r="AC35" s="117" t="s">
        <v>247</v>
      </c>
      <c r="AD35" s="114" t="s">
        <v>248</v>
      </c>
      <c r="AE35" s="114" t="s">
        <v>249</v>
      </c>
      <c r="AF35" s="114" t="s">
        <v>250</v>
      </c>
      <c r="AG35" s="114" t="s">
        <v>251</v>
      </c>
      <c r="AH35" s="114" t="s">
        <v>252</v>
      </c>
    </row>
    <row r="36" spans="1:34" s="114" customFormat="1">
      <c r="A36" s="114">
        <v>2</v>
      </c>
      <c r="B36" s="114" t="s">
        <v>253</v>
      </c>
      <c r="C36" s="114" t="s">
        <v>254</v>
      </c>
      <c r="D36" s="114" t="s">
        <v>255</v>
      </c>
      <c r="G36" s="114" t="s">
        <v>256</v>
      </c>
      <c r="H36" s="118">
        <v>0.95</v>
      </c>
      <c r="I36" s="114" t="s">
        <v>257</v>
      </c>
      <c r="J36" s="114" t="s">
        <v>258</v>
      </c>
      <c r="K36" s="114" t="s">
        <v>259</v>
      </c>
      <c r="L36" s="114" t="s">
        <v>260</v>
      </c>
      <c r="M36" s="114" t="s">
        <v>261</v>
      </c>
      <c r="N36" s="114" t="s">
        <v>262</v>
      </c>
      <c r="O36" s="114" t="s">
        <v>262</v>
      </c>
      <c r="P36" s="114" t="s">
        <v>263</v>
      </c>
      <c r="Q36" s="114" t="s">
        <v>261</v>
      </c>
      <c r="R36" s="116" t="s">
        <v>264</v>
      </c>
      <c r="S36" s="116" t="s">
        <v>264</v>
      </c>
      <c r="T36" s="116" t="s">
        <v>265</v>
      </c>
      <c r="U36" s="114" t="s">
        <v>266</v>
      </c>
      <c r="V36" s="114" t="s">
        <v>267</v>
      </c>
      <c r="W36" s="116" t="s">
        <v>268</v>
      </c>
      <c r="X36" s="114" t="s">
        <v>269</v>
      </c>
      <c r="Z36" s="114" t="s">
        <v>270</v>
      </c>
      <c r="AA36" s="117" t="s">
        <v>271</v>
      </c>
      <c r="AB36" s="114" t="s">
        <v>272</v>
      </c>
      <c r="AD36" s="114" t="s">
        <v>273</v>
      </c>
      <c r="AF36" s="114" t="s">
        <v>274</v>
      </c>
      <c r="AG36" s="114" t="s">
        <v>275</v>
      </c>
    </row>
    <row r="37" spans="1:34" s="114" customFormat="1">
      <c r="A37" s="114">
        <v>3</v>
      </c>
      <c r="B37" s="114" t="s">
        <v>276</v>
      </c>
      <c r="C37" s="114" t="s">
        <v>277</v>
      </c>
      <c r="D37" s="114" t="s">
        <v>278</v>
      </c>
      <c r="G37" s="114" t="s">
        <v>279</v>
      </c>
      <c r="H37" s="118">
        <v>0.9</v>
      </c>
      <c r="I37" s="114" t="s">
        <v>280</v>
      </c>
      <c r="J37" s="114" t="s">
        <v>281</v>
      </c>
      <c r="K37" s="114" t="s">
        <v>282</v>
      </c>
      <c r="L37" s="114" t="s">
        <v>283</v>
      </c>
      <c r="N37" s="114" t="s">
        <v>284</v>
      </c>
      <c r="O37" s="114" t="s">
        <v>285</v>
      </c>
      <c r="P37" s="311" t="s">
        <v>286</v>
      </c>
      <c r="Q37" s="114" t="s">
        <v>287</v>
      </c>
      <c r="R37" s="114" t="s">
        <v>288</v>
      </c>
      <c r="S37" s="114" t="s">
        <v>289</v>
      </c>
      <c r="T37" s="114" t="s">
        <v>238</v>
      </c>
      <c r="U37" s="114" t="s">
        <v>290</v>
      </c>
      <c r="V37" s="114" t="s">
        <v>291</v>
      </c>
      <c r="W37" s="114" t="s">
        <v>292</v>
      </c>
      <c r="AA37" s="114" t="s">
        <v>293</v>
      </c>
      <c r="AC37" s="114" t="s">
        <v>294</v>
      </c>
      <c r="AD37" s="114" t="s">
        <v>295</v>
      </c>
      <c r="AF37" s="116" t="s">
        <v>238</v>
      </c>
    </row>
    <row r="38" spans="1:34" s="114" customFormat="1">
      <c r="A38" s="114">
        <v>4</v>
      </c>
      <c r="B38" s="114" t="s">
        <v>296</v>
      </c>
      <c r="C38" s="114" t="s">
        <v>297</v>
      </c>
      <c r="D38" s="114" t="s">
        <v>298</v>
      </c>
      <c r="G38" s="114" t="s">
        <v>299</v>
      </c>
      <c r="H38" s="118">
        <v>0.85</v>
      </c>
      <c r="I38" s="114" t="s">
        <v>300</v>
      </c>
      <c r="J38" s="114" t="s">
        <v>301</v>
      </c>
      <c r="M38" s="114" t="s">
        <v>302</v>
      </c>
      <c r="N38" s="114" t="s">
        <v>303</v>
      </c>
      <c r="O38" s="311" t="s">
        <v>304</v>
      </c>
      <c r="P38" s="311"/>
      <c r="S38" s="311" t="s">
        <v>305</v>
      </c>
      <c r="U38" s="114" t="s">
        <v>306</v>
      </c>
      <c r="W38" s="114" t="s">
        <v>307</v>
      </c>
    </row>
    <row r="39" spans="1:34" s="114" customFormat="1">
      <c r="B39" s="114" t="s">
        <v>308</v>
      </c>
      <c r="C39" s="114" t="s">
        <v>309</v>
      </c>
      <c r="D39" s="114" t="s">
        <v>310</v>
      </c>
      <c r="G39" s="311" t="s">
        <v>311</v>
      </c>
      <c r="H39" s="118">
        <v>0.8</v>
      </c>
      <c r="I39" s="114" t="s">
        <v>312</v>
      </c>
      <c r="J39" s="114" t="s">
        <v>313</v>
      </c>
      <c r="N39" s="114" t="s">
        <v>238</v>
      </c>
      <c r="O39" s="311"/>
      <c r="P39" s="311"/>
      <c r="S39" s="311"/>
      <c r="U39" s="114" t="s">
        <v>314</v>
      </c>
      <c r="W39" s="114" t="s">
        <v>252</v>
      </c>
    </row>
    <row r="40" spans="1:34" s="114" customFormat="1">
      <c r="C40" s="114" t="s">
        <v>315</v>
      </c>
      <c r="D40" s="114" t="s">
        <v>316</v>
      </c>
      <c r="G40" s="311"/>
      <c r="H40" s="118">
        <v>0.75</v>
      </c>
      <c r="I40" s="114" t="s">
        <v>317</v>
      </c>
      <c r="O40" s="311"/>
      <c r="S40" s="311"/>
      <c r="U40" s="311" t="s">
        <v>318</v>
      </c>
    </row>
    <row r="41" spans="1:34" s="114" customFormat="1">
      <c r="G41" s="114" t="s">
        <v>319</v>
      </c>
      <c r="H41" s="118">
        <v>0.7</v>
      </c>
      <c r="U41" s="311"/>
    </row>
    <row r="42" spans="1:34" s="114" customFormat="1">
      <c r="H42" s="119">
        <v>0.65</v>
      </c>
      <c r="U42" s="311"/>
    </row>
    <row r="43" spans="1:34" s="114" customFormat="1">
      <c r="H43" s="119">
        <v>0.6</v>
      </c>
    </row>
    <row r="44" spans="1:34" s="114" customFormat="1">
      <c r="H44" s="119">
        <v>0.55000000000000004</v>
      </c>
    </row>
    <row r="45" spans="1:34" s="114" customFormat="1">
      <c r="H45" s="119">
        <v>0.5</v>
      </c>
    </row>
    <row r="46" spans="1:34" s="114" customFormat="1">
      <c r="H46" s="119">
        <v>0.45</v>
      </c>
    </row>
    <row r="47" spans="1:34" s="114" customFormat="1">
      <c r="H47" s="119">
        <v>0.4</v>
      </c>
    </row>
    <row r="48" spans="1:34" s="114" customFormat="1">
      <c r="H48" s="119">
        <v>0.35</v>
      </c>
    </row>
    <row r="49" spans="8:8" s="114" customFormat="1">
      <c r="H49" s="119">
        <v>0.3</v>
      </c>
    </row>
    <row r="50" spans="8:8" s="114" customFormat="1">
      <c r="H50" s="119">
        <v>0.25</v>
      </c>
    </row>
    <row r="51" spans="8:8" s="114" customFormat="1">
      <c r="H51" s="120"/>
    </row>
    <row r="52" spans="8:8" s="114" customFormat="1">
      <c r="H52" s="120"/>
    </row>
    <row r="53" spans="8:8" s="114" customFormat="1">
      <c r="H53" s="120"/>
    </row>
    <row r="54" spans="8:8" s="114" customFormat="1">
      <c r="H54" s="120"/>
    </row>
    <row r="55" spans="8:8" s="114" customFormat="1">
      <c r="H55" s="120"/>
    </row>
    <row r="56" spans="8:8" s="114" customFormat="1">
      <c r="H56" s="114" t="s">
        <v>320</v>
      </c>
    </row>
    <row r="57" spans="8:8" s="114" customFormat="1"/>
    <row r="58" spans="8:8" s="114" customFormat="1"/>
    <row r="59" spans="8:8" s="114" customFormat="1"/>
    <row r="60" spans="8:8" s="114" customFormat="1"/>
    <row r="61" spans="8:8" s="114" customFormat="1"/>
    <row r="62" spans="8:8" s="114" customFormat="1"/>
    <row r="63" spans="8:8" s="114" customFormat="1"/>
    <row r="64" spans="8:8" s="114" customFormat="1"/>
    <row r="65" s="114" customFormat="1"/>
    <row r="66" s="114" customFormat="1"/>
    <row r="67" s="114" customFormat="1"/>
    <row r="68" s="114" customFormat="1"/>
    <row r="69" s="114" customFormat="1"/>
    <row r="70" s="114" customFormat="1"/>
    <row r="71" s="114" customFormat="1"/>
    <row r="72" s="114" customFormat="1"/>
    <row r="73" s="114" customFormat="1"/>
    <row r="74" s="114" customFormat="1"/>
    <row r="75" s="114" customFormat="1"/>
    <row r="76" s="114" customFormat="1"/>
    <row r="77" s="114" customFormat="1"/>
    <row r="78" s="114" customFormat="1"/>
    <row r="79" s="114" customFormat="1"/>
    <row r="80" s="114" customFormat="1"/>
    <row r="81" s="114" customFormat="1"/>
    <row r="82" s="114" customFormat="1"/>
    <row r="83" s="114" customFormat="1"/>
    <row r="84" s="114" customFormat="1"/>
    <row r="85" s="114" customFormat="1"/>
    <row r="86" s="114" customFormat="1"/>
    <row r="87" s="114" customFormat="1"/>
    <row r="88" s="114" customFormat="1"/>
    <row r="89" s="114" customFormat="1"/>
    <row r="90" s="114" customFormat="1"/>
    <row r="91" s="114" customFormat="1"/>
    <row r="92" s="114" customFormat="1"/>
    <row r="93" s="114" customFormat="1"/>
    <row r="94" s="114" customFormat="1"/>
    <row r="95" s="114" customFormat="1"/>
    <row r="96" s="114" customFormat="1"/>
    <row r="97" s="114" customFormat="1"/>
    <row r="98" s="114" customFormat="1"/>
    <row r="99" s="114" customFormat="1"/>
    <row r="100" s="114" customFormat="1"/>
    <row r="101" s="114" customFormat="1"/>
    <row r="102" s="114" customFormat="1"/>
    <row r="103" s="114" customFormat="1"/>
    <row r="104" s="114" customFormat="1"/>
    <row r="105" s="114" customFormat="1"/>
    <row r="106" s="114" customFormat="1"/>
    <row r="107" s="114" customFormat="1"/>
    <row r="108" s="114" customFormat="1"/>
    <row r="109" s="114" customFormat="1"/>
    <row r="110" s="114" customFormat="1"/>
    <row r="111" s="114" customFormat="1"/>
    <row r="112" s="114" customFormat="1"/>
    <row r="113" s="114" customFormat="1"/>
    <row r="114" s="114" customFormat="1"/>
    <row r="115" s="114" customFormat="1"/>
    <row r="116" s="114" customFormat="1"/>
    <row r="117" s="114" customFormat="1"/>
    <row r="118" s="114" customFormat="1"/>
    <row r="119" s="114" customFormat="1"/>
    <row r="120" s="114" customFormat="1"/>
    <row r="121" s="114" customFormat="1"/>
    <row r="122" s="114" customFormat="1"/>
    <row r="123" s="114" customFormat="1"/>
  </sheetData>
  <mergeCells count="11">
    <mergeCell ref="U40:U42"/>
    <mergeCell ref="C19:E19"/>
    <mergeCell ref="C23:E26"/>
    <mergeCell ref="P37:P39"/>
    <mergeCell ref="O38:O40"/>
    <mergeCell ref="B7:E7"/>
    <mergeCell ref="B8:E8"/>
    <mergeCell ref="C15:E15"/>
    <mergeCell ref="B18:E18"/>
    <mergeCell ref="S38:S40"/>
    <mergeCell ref="G39:G40"/>
  </mergeCells>
  <phoneticPr fontId="7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D10" zoomScale="160" zoomScaleNormal="160" workbookViewId="0">
      <selection activeCell="D16" sqref="D16"/>
    </sheetView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Hoja1</vt:lpstr>
      <vt:lpstr>Hoja2</vt:lpstr>
      <vt:lpstr>Hoja3</vt:lpstr>
      <vt:lpstr>Hoja4</vt:lpstr>
      <vt:lpstr>ind_val_const</vt:lpstr>
      <vt:lpstr>ind_val_esp</vt:lpstr>
      <vt:lpstr>ind_val_terreno</vt:lpstr>
      <vt:lpstr>Hoja1!Títulos_a_imprimir</vt:lpstr>
      <vt:lpstr>Val_constr</vt:lpstr>
      <vt:lpstr>Val_esp</vt:lpstr>
      <vt:lpstr>Val_terreno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Avaluos</dc:title>
  <dc:subject>del Ing. Miguel López</dc:subject>
  <dc:creator>JJMM</dc:creator>
  <cp:lastModifiedBy>Windows User</cp:lastModifiedBy>
  <cp:lastPrinted>2010-02-25T16:14:35Z</cp:lastPrinted>
  <dcterms:created xsi:type="dcterms:W3CDTF">1999-03-21T10:09:47Z</dcterms:created>
  <dcterms:modified xsi:type="dcterms:W3CDTF">2012-11-21T18:25:03Z</dcterms:modified>
</cp:coreProperties>
</file>