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H205" i="1"/>
  <c r="H204"/>
  <c r="H194"/>
  <c r="G194"/>
  <c r="C127" l="1"/>
  <c r="H193"/>
  <c r="H184"/>
  <c r="H183"/>
  <c r="H182"/>
  <c r="G185"/>
  <c r="H185" s="1"/>
  <c r="G186"/>
  <c r="H186"/>
  <c r="B187"/>
  <c r="G195"/>
  <c r="H195"/>
  <c r="H198" s="1"/>
  <c r="H199" s="1"/>
  <c r="H200" s="1"/>
  <c r="G196"/>
  <c r="H196"/>
  <c r="G197"/>
  <c r="H197"/>
  <c r="B198"/>
  <c r="H209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10" i="1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M22"/>
  <c r="L18"/>
  <c r="L19"/>
  <c r="I18"/>
  <c r="L3"/>
  <c r="K3" s="1"/>
  <c r="I16"/>
  <c r="I19"/>
  <c r="I15"/>
  <c r="I14"/>
  <c r="I20"/>
  <c r="G4"/>
  <c r="N13" s="1"/>
  <c r="I4"/>
  <c r="G14"/>
  <c r="G12" l="1"/>
  <c r="G17"/>
  <c r="F24"/>
  <c r="H15"/>
  <c r="H14"/>
  <c r="D24"/>
  <c r="H12"/>
  <c r="G13"/>
  <c r="H19"/>
  <c r="J19"/>
  <c r="H18"/>
  <c r="H16"/>
  <c r="J15"/>
  <c r="P22"/>
  <c r="H20"/>
  <c r="H17"/>
  <c r="H13"/>
  <c r="J14"/>
  <c r="G16"/>
  <c r="L20"/>
  <c r="O19"/>
  <c r="O18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G22" l="1"/>
  <c r="H22"/>
  <c r="J22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<sst xmlns="http://schemas.openxmlformats.org/spreadsheetml/2006/main" count="492" uniqueCount="389">
  <si>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</si>
  <si>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</si>
  <si>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</si>
  <si>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</si>
  <si>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</si>
  <si>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</si>
  <si>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</si>
  <si>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</si>
  <si>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</si>
  <si>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</si>
  <si>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</si>
  <si>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</si>
  <si>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</si>
  <si>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</si>
  <si>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</si>
  <si>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</si>
  <si>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</si>
  <si>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</si>
  <si>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</si>
  <si>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</si>
  <si>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</si>
  <si>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</si>
  <si>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</si>
  <si>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</si>
  <si>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</si>
  <si>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</si>
  <si>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</si>
  <si>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</si>
  <si>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</si>
  <si>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</si>
  <si>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</si>
  <si>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</si>
  <si>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</si>
  <si>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</si>
  <si>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</si>
  <si>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</si>
  <si>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</si>
  <si>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</si>
  <si>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</si>
  <si>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</si>
  <si>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</si>
  <si>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</si>
  <si>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</si>
  <si>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</si>
  <si>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</si>
  <si>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</si>
  <si>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</si>
  <si>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</si>
  <si>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</si>
  <si>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</si>
  <si>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</si>
  <si>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</si>
  <si>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</si>
  <si>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</si>
  <si>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</si>
  <si>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</si>
  <si>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</si>
  <si>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</si>
  <si>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</si>
  <si>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</si>
  <si>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</si>
  <si>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</si>
  <si>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</si>
  <si>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</si>
  <si>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</si>
  <si>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</si>
  <si>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</si>
  <si>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</si>
  <si>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</si>
  <si>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</si>
  <si>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</si>
  <si>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</si>
  <si>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</si>
  <si>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</si>
  <si>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</si>
  <si>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</si>
  <si>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</si>
  <si>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</si>
  <si>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</si>
  <si>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</si>
  <si>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</si>
  <si>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</si>
  <si>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</si>
  <si>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</si>
  <si>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</si>
  <si>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</si>
  <si>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</si>
  <si>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</si>
  <si>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</si>
  <si>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</si>
  <si>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</si>
  <si>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</si>
  <si>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</si>
  <si>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</si>
  <si>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</si>
  <si>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</si>
  <si>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</si>
  <si>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</si>
  <si>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</si>
  <si>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</si>
  <si>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</si>
  <si>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</si>
  <si>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</si>
  <si>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</si>
  <si>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</si>
  <si>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</si>
  <si>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</si>
  <si>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</si>
  <si>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</si>
  <si>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</si>
  <si>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</si>
  <si>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</si>
  <si>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</si>
  <si>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</si>
  <si>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</si>
  <si>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</si>
  <si>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</si>
  <si>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</si>
  <si>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</si>
  <si>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</si>
  <si>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</si>
  <si>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</si>
  <si>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</si>
  <si>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</si>
  <si>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</si>
  <si>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</si>
  <si>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</si>
  <si>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</si>
  <si>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</si>
  <si>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</si>
  <si>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</si>
  <si>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</si>
  <si>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</si>
  <si>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</si>
  <si>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</si>
  <si>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</si>
  <si>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</si>
  <si>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</si>
  <si>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</si>
  <si>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</si>
  <si>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</si>
  <si>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</si>
  <si>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</si>
  <si>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</si>
  <si>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</si>
  <si>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</si>
  <si>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</si>
  <si>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</si>
  <si>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</si>
  <si>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</si>
  <si>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</si>
  <si>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</si>
  <si>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</si>
  <si>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</si>
  <si>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</si>
  <si>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</si>
  <si>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</si>
  <si>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</si>
  <si>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</si>
  <si>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</si>
  <si>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</si>
  <si>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</si>
  <si>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</si>
  <si>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</si>
  <si>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</si>
  <si>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</si>
  <si>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</si>
  <si>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</si>
  <si>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</si>
  <si>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</si>
  <si>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</si>
  <si>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</si>
  <si>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</si>
  <si>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</si>
  <si>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</si>
  <si>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</si>
  <si>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</si>
  <si>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</si>
  <si>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</si>
  <si>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</si>
  <si>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</si>
  <si>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</si>
  <si>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</si>
  <si>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</si>
  <si>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</si>
  <si>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</si>
  <si>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</si>
  <si>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</si>
  <si>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</si>
  <si>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</si>
  <si>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</si>
  <si>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</si>
  <si>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</si>
  <si>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</si>
  <si>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</si>
  <si>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</si>
  <si>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</si>
  <si>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</si>
  <si>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</si>
  <si>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</si>
  <si>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</si>
  <si>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</si>
  <si>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</si>
  <si>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</si>
  <si>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</si>
  <si>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</si>
  <si>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</si>
  <si>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</si>
  <si>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</si>
  <si>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</si>
  <si>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</si>
  <si>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</si>
  <si>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</si>
  <si>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</si>
  <si>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</si>
  <si>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</si>
  <si>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</si>
  <si>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</si>
  <si>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</si>
  <si>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</si>
  <si>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</si>
  <si>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</si>
  <si>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</si>
  <si>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</si>
  <si>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</si>
  <si>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</si>
  <si>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</si>
  <si>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</si>
  <si>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</si>
  <si>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</si>
  <si>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</si>
  <si>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</si>
  <si>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</si>
  <si>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</si>
  <si>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</si>
  <si>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</si>
  <si>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</si>
  <si>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</si>
  <si>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</si>
  <si>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</si>
  <si>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</si>
  <si>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</si>
  <si>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</si>
  <si>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</si>
  <si>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</si>
  <si>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</si>
  <si>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</si>
  <si>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</si>
  <si>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</si>
  <si>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</si>
  <si>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</si>
  <si>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</si>
  <si>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</si>
  <si>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</si>
  <si>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</si>
  <si>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</si>
  <si>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</si>
  <si>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</si>
  <si>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</si>
  <si>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</si>
  <si>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</si>
  <si>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</si>
  <si>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</si>
  <si>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</si>
  <si>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</si>
  <si>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</si>
  <si>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</si>
  <si>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</si>
  <si>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</si>
  <si>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</si>
  <si>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</si>
  <si>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</si>
  <si>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</si>
  <si>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</si>
  <si>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</si>
  <si>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</si>
  <si>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</si>
  <si>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</si>
  <si>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</si>
  <si>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</si>
  <si>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</si>
  <si>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</si>
  <si>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</si>
  <si>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</si>
  <si>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</si>
  <si>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</si>
  <si>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</si>
  <si>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</si>
  <si>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</si>
  <si>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</si>
  <si>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</si>
  <si>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</si>
  <si>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</si>
  <si>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</si>
  <si>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</si>
  <si>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</si>
  <si>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</si>
  <si>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</si>
  <si>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</si>
  <si>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</si>
  <si>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</si>
  <si>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</si>
  <si>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</si>
  <si>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</si>
  <si>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</si>
  <si>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</si>
  <si>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</si>
  <si>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</si>
  <si>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</si>
  <si>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</si>
  <si>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</si>
  <si>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</si>
  <si>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</si>
  <si>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</si>
  <si>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</si>
  <si>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</si>
  <si>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</si>
  <si>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</si>
  <si>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</si>
  <si>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</si>
  <si>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</si>
  <si>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</si>
  <si>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</si>
  <si>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</si>
  <si>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</si>
  <si>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</si>
  <si>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</si>
  <si>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</si>
  <si>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</si>
  <si>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</si>
  <si>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</si>
  <si>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</si>
  <si>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</si>
  <si>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</si>
  <si>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</si>
  <si>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</si>
  <si>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</si>
  <si>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</si>
  <si>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</si>
  <si>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</si>
  <si>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</si>
  <si>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</si>
  <si>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</si>
  <si>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</si>
  <si>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</si>
  <si>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</si>
  <si>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</si>
  <si>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</si>
  <si>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</si>
  <si>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</si>
  <si>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</si>
  <si>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</si>
  <si>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porcelana</t>
  </si>
  <si>
    <t>visible</t>
  </si>
  <si>
    <t>vinilica</t>
  </si>
  <si>
    <t>puerta de fierro estructural</t>
  </si>
  <si>
    <t>medio doble transparente</t>
  </si>
  <si>
    <t>puertas</t>
  </si>
  <si>
    <t>Habitacional y comercial</t>
  </si>
  <si>
    <t>ECONOMICO</t>
  </si>
  <si>
    <t>INTEGRO</t>
  </si>
  <si>
    <t>LUIS FERNANDO MOYA AGUAYO</t>
  </si>
  <si>
    <t>AMACUECA JALISCO</t>
  </si>
  <si>
    <t>AYUNTAMIENTO DE AMACUECA</t>
  </si>
  <si>
    <t>AYUNTAMIENTO No. 2</t>
  </si>
  <si>
    <t>TOTALIDAD</t>
  </si>
  <si>
    <t>MER</t>
  </si>
  <si>
    <t>PUBLICA</t>
  </si>
  <si>
    <t>REGULAR</t>
  </si>
  <si>
    <t>AGUA, LUZ, DRENAJE, CALLES EMPEDRADAS, TELEFONO, CABLE.</t>
  </si>
  <si>
    <t>UNIDAD DEPORTIVA</t>
  </si>
  <si>
    <t>EN 59.30  METROS CON SALVADOR VALENZUELA  MALDONADO</t>
  </si>
  <si>
    <t>EN 70.50  METROS CON PROLONGACION PEDRO MORENO</t>
  </si>
  <si>
    <t>EN38.50 MTS. CON H AYUNTAMIENTO CONSTITUCIONAL DE AMACUECA</t>
  </si>
  <si>
    <t>EN 81.00 MTS. CON ARROYO DE PIHUA</t>
  </si>
  <si>
    <t>ENTRE ARROYO DE  PIHUA Y PROLONGACION PEDRO MORENO</t>
  </si>
  <si>
    <t>3,753 M2</t>
  </si>
  <si>
    <t>3,753.00 M2</t>
  </si>
  <si>
    <t>00 MTS</t>
  </si>
  <si>
    <t>PROLONGACION PEDRO MORENO</t>
  </si>
  <si>
    <t>AMR</t>
  </si>
  <si>
    <t>MEDIO</t>
  </si>
  <si>
    <t>SER</t>
  </si>
  <si>
    <t>SEMI MODERNO</t>
  </si>
  <si>
    <t xml:space="preserve">CANCHA DEPORTINA INSTALACIONES DE GRADERIAS CANCHAS DEPORTIVA, </t>
  </si>
  <si>
    <t>CANCHAS DE FUT BOL RAPIDO, CANCHA DE  CANCHA DE FRON TENIS</t>
  </si>
  <si>
    <t>ASADEROS, ANDADORES UN VIVERO</t>
  </si>
  <si>
    <t>AVALÚO PARA TRANSMISIÓN DE DOMINIO CON VALORES COMERCIALES</t>
  </si>
  <si>
    <t>1116 U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</si>
</sst>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0" xfId="0" applyFont="1"/>
    <xf numFmtId="0" fontId="7" fillId="0" borderId="39" xfId="0" applyFont="1" applyFill="1" applyBorder="1" applyAlignment="1" applyProtection="1">
      <alignment horizontal="center"/>
      <protection locked="0"/>
    </xf>
    <xf numFmtId="166" fontId="0" fillId="0" borderId="46" xfId="2" applyFont="1" applyFill="1" applyBorder="1" applyProtection="1"/>
    <xf numFmtId="0" fontId="1" fillId="0" borderId="0" xfId="0" applyFont="1" applyFill="1" applyBorder="1"/>
    <xf numFmtId="0" fontId="1" fillId="0" borderId="45" xfId="0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570550</xdr:colOff>
      <xdr:row>144</xdr:row>
      <xdr:rowOff>133349</xdr:rowOff>
    </xdr:from>
    <xdr:ext cx="2146678" cy="264560"/>
    <xdr:sp macro="" textlink="">
      <xdr:nvSpPr>
        <xdr:cNvPr id="97" name="96 CuadroTexto"/>
        <xdr:cNvSpPr txBox="1"/>
      </xdr:nvSpPr>
      <xdr:spPr>
        <a:xfrm>
          <a:off x="3151825" y="23393399"/>
          <a:ext cx="21466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Calle</a:t>
          </a:r>
          <a:r>
            <a:rPr lang="es-ES" sz="1100" baseline="0"/>
            <a:t> prolongacion  Pedro Moreno</a:t>
          </a:r>
          <a:endParaRPr lang="es-ES" sz="1100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146</xdr:row>
      <xdr:rowOff>47625</xdr:rowOff>
    </xdr:from>
    <xdr:to>
      <xdr:col>7</xdr:col>
      <xdr:colOff>19050</xdr:colOff>
      <xdr:row>146</xdr:row>
      <xdr:rowOff>142875</xdr:rowOff>
    </xdr:to>
    <xdr:cxnSp macro="">
      <xdr:nvCxnSpPr>
        <xdr:cNvPr id="89" name="88 Conector recto"/>
        <xdr:cNvCxnSpPr/>
      </xdr:nvCxnSpPr>
      <xdr:spPr bwMode="auto">
        <a:xfrm>
          <a:off x="2619375" y="23631525"/>
          <a:ext cx="4229100" cy="9525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19055</xdr:colOff>
      <xdr:row>132</xdr:row>
      <xdr:rowOff>104778</xdr:rowOff>
    </xdr:from>
    <xdr:to>
      <xdr:col>2</xdr:col>
      <xdr:colOff>76200</xdr:colOff>
      <xdr:row>143</xdr:row>
      <xdr:rowOff>66681</xdr:rowOff>
    </xdr:to>
    <xdr:cxnSp macro="">
      <xdr:nvCxnSpPr>
        <xdr:cNvPr id="92" name="91 Conector recto"/>
        <xdr:cNvCxnSpPr/>
      </xdr:nvCxnSpPr>
      <xdr:spPr bwMode="auto">
        <a:xfrm rot="5400000">
          <a:off x="1757364" y="22236119"/>
          <a:ext cx="1743078" cy="5714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67</xdr:row>
      <xdr:rowOff>19051</xdr:rowOff>
    </xdr:from>
    <xdr:to>
      <xdr:col>6</xdr:col>
      <xdr:colOff>361950</xdr:colOff>
      <xdr:row>68</xdr:row>
      <xdr:rowOff>114301</xdr:rowOff>
    </xdr:to>
    <xdr:sp macro="" textlink="">
      <xdr:nvSpPr>
        <xdr:cNvPr id="30" name="29 CuadroTexto"/>
        <xdr:cNvSpPr txBox="1"/>
      </xdr:nvSpPr>
      <xdr:spPr>
        <a:xfrm>
          <a:off x="4638675" y="10944226"/>
          <a:ext cx="1657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ARROYO</a:t>
          </a:r>
          <a:r>
            <a:rPr lang="es-ES" sz="1100" baseline="0"/>
            <a:t> DE PIHUA</a:t>
          </a:r>
          <a:endParaRPr lang="es-ES" sz="1100"/>
        </a:p>
      </xdr:txBody>
    </xdr:sp>
    <xdr:clientData/>
  </xdr:twoCellAnchor>
  <xdr:twoCellAnchor>
    <xdr:from>
      <xdr:col>4</xdr:col>
      <xdr:colOff>200025</xdr:colOff>
      <xdr:row>94</xdr:row>
      <xdr:rowOff>0</xdr:rowOff>
    </xdr:from>
    <xdr:to>
      <xdr:col>7</xdr:col>
      <xdr:colOff>466725</xdr:colOff>
      <xdr:row>95</xdr:row>
      <xdr:rowOff>85725</xdr:rowOff>
    </xdr:to>
    <xdr:sp macro="" textlink="">
      <xdr:nvSpPr>
        <xdr:cNvPr id="36" name="35 CuadroTexto"/>
        <xdr:cNvSpPr txBox="1"/>
      </xdr:nvSpPr>
      <xdr:spPr>
        <a:xfrm>
          <a:off x="4600575" y="15173325"/>
          <a:ext cx="2695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 PROLONGACION</a:t>
          </a:r>
          <a:r>
            <a:rPr lang="es-ES" sz="1100" baseline="0"/>
            <a:t>  PEDRO MORENO</a:t>
          </a:r>
          <a:endParaRPr lang="es-ES" sz="1100"/>
        </a:p>
      </xdr:txBody>
    </xdr:sp>
    <xdr:clientData/>
  </xdr:twoCellAnchor>
  <xdr:twoCellAnchor editAs="oneCell">
    <xdr:from>
      <xdr:col>3</xdr:col>
      <xdr:colOff>542925</xdr:colOff>
      <xdr:row>73</xdr:row>
      <xdr:rowOff>152400</xdr:rowOff>
    </xdr:from>
    <xdr:to>
      <xdr:col>7</xdr:col>
      <xdr:colOff>219075</xdr:colOff>
      <xdr:row>88</xdr:row>
      <xdr:rowOff>88899</xdr:rowOff>
    </xdr:to>
    <xdr:pic>
      <xdr:nvPicPr>
        <xdr:cNvPr id="38" name="37 Imagen" descr="la foto _0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12001500"/>
          <a:ext cx="2867025" cy="2336799"/>
        </a:xfrm>
        <a:prstGeom prst="rect">
          <a:avLst/>
        </a:prstGeom>
      </xdr:spPr>
    </xdr:pic>
    <xdr:clientData/>
  </xdr:twoCellAnchor>
  <xdr:twoCellAnchor>
    <xdr:from>
      <xdr:col>4</xdr:col>
      <xdr:colOff>638179</xdr:colOff>
      <xdr:row>68</xdr:row>
      <xdr:rowOff>95253</xdr:rowOff>
    </xdr:from>
    <xdr:to>
      <xdr:col>4</xdr:col>
      <xdr:colOff>847725</xdr:colOff>
      <xdr:row>79</xdr:row>
      <xdr:rowOff>142874</xdr:rowOff>
    </xdr:to>
    <xdr:cxnSp macro="">
      <xdr:nvCxnSpPr>
        <xdr:cNvPr id="73" name="72 Conector recto de flecha"/>
        <xdr:cNvCxnSpPr/>
      </xdr:nvCxnSpPr>
      <xdr:spPr bwMode="auto">
        <a:xfrm rot="5400000">
          <a:off x="4257679" y="11953878"/>
          <a:ext cx="1771646" cy="20954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142878</xdr:colOff>
      <xdr:row>84</xdr:row>
      <xdr:rowOff>123828</xdr:rowOff>
    </xdr:from>
    <xdr:to>
      <xdr:col>5</xdr:col>
      <xdr:colOff>209553</xdr:colOff>
      <xdr:row>94</xdr:row>
      <xdr:rowOff>38101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4791079" y="14439902"/>
          <a:ext cx="1476373" cy="6667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135</xdr:row>
      <xdr:rowOff>95250</xdr:rowOff>
    </xdr:from>
    <xdr:to>
      <xdr:col>4</xdr:col>
      <xdr:colOff>809625</xdr:colOff>
      <xdr:row>143</xdr:row>
      <xdr:rowOff>173038</xdr:rowOff>
    </xdr:to>
    <xdr:grpSp>
      <xdr:nvGrpSpPr>
        <xdr:cNvPr id="55" name="54 Grupo"/>
        <xdr:cNvGrpSpPr/>
      </xdr:nvGrpSpPr>
      <xdr:grpSpPr>
        <a:xfrm>
          <a:off x="2724150" y="21869400"/>
          <a:ext cx="2486025" cy="1373188"/>
          <a:chOff x="8724900" y="12773025"/>
          <a:chExt cx="2647950" cy="1639888"/>
        </a:xfrm>
      </xdr:grpSpPr>
      <xdr:cxnSp macro="">
        <xdr:nvCxnSpPr>
          <xdr:cNvPr id="41" name="40 Conector recto"/>
          <xdr:cNvCxnSpPr/>
        </xdr:nvCxnSpPr>
        <xdr:spPr bwMode="auto">
          <a:xfrm>
            <a:off x="8953500" y="13515975"/>
            <a:ext cx="304800" cy="21907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4" name="43 Conector recto"/>
          <xdr:cNvCxnSpPr/>
        </xdr:nvCxnSpPr>
        <xdr:spPr bwMode="auto">
          <a:xfrm rot="5400000" flipH="1" flipV="1">
            <a:off x="8972550" y="13068301"/>
            <a:ext cx="942975" cy="39052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7" name="46 Conector recto"/>
          <xdr:cNvCxnSpPr/>
        </xdr:nvCxnSpPr>
        <xdr:spPr bwMode="auto">
          <a:xfrm rot="5400000">
            <a:off x="8410576" y="13868400"/>
            <a:ext cx="866775" cy="21907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49" name="48 Conector recto"/>
          <xdr:cNvCxnSpPr/>
        </xdr:nvCxnSpPr>
        <xdr:spPr bwMode="auto">
          <a:xfrm>
            <a:off x="8724900" y="14411325"/>
            <a:ext cx="2647950" cy="158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2" name="51 Conector recto"/>
          <xdr:cNvCxnSpPr/>
        </xdr:nvCxnSpPr>
        <xdr:spPr bwMode="auto">
          <a:xfrm>
            <a:off x="9620250" y="12773025"/>
            <a:ext cx="1685925" cy="2857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54" name="53 Conector recto"/>
          <xdr:cNvCxnSpPr/>
        </xdr:nvCxnSpPr>
        <xdr:spPr bwMode="auto">
          <a:xfrm rot="16200000" flipH="1">
            <a:off x="10534650" y="13592174"/>
            <a:ext cx="1590675" cy="4762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</xdr:col>
      <xdr:colOff>895350</xdr:colOff>
      <xdr:row>133</xdr:row>
      <xdr:rowOff>9526</xdr:rowOff>
    </xdr:from>
    <xdr:to>
      <xdr:col>1</xdr:col>
      <xdr:colOff>952495</xdr:colOff>
      <xdr:row>143</xdr:row>
      <xdr:rowOff>133354</xdr:rowOff>
    </xdr:to>
    <xdr:cxnSp macro="">
      <xdr:nvCxnSpPr>
        <xdr:cNvPr id="57" name="56 Conector recto"/>
        <xdr:cNvCxnSpPr/>
      </xdr:nvCxnSpPr>
      <xdr:spPr bwMode="auto">
        <a:xfrm rot="5400000">
          <a:off x="1566859" y="22302792"/>
          <a:ext cx="1743078" cy="5714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144</xdr:row>
      <xdr:rowOff>85725</xdr:rowOff>
    </xdr:from>
    <xdr:to>
      <xdr:col>7</xdr:col>
      <xdr:colOff>0</xdr:colOff>
      <xdr:row>144</xdr:row>
      <xdr:rowOff>152400</xdr:rowOff>
    </xdr:to>
    <xdr:cxnSp macro="">
      <xdr:nvCxnSpPr>
        <xdr:cNvPr id="58" name="57 Conector recto"/>
        <xdr:cNvCxnSpPr/>
      </xdr:nvCxnSpPr>
      <xdr:spPr bwMode="auto">
        <a:xfrm>
          <a:off x="2609850" y="23345775"/>
          <a:ext cx="4219575" cy="6667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890590</xdr:colOff>
      <xdr:row>133</xdr:row>
      <xdr:rowOff>80964</xdr:rowOff>
    </xdr:from>
    <xdr:to>
      <xdr:col>2</xdr:col>
      <xdr:colOff>223840</xdr:colOff>
      <xdr:row>143</xdr:row>
      <xdr:rowOff>128589</xdr:rowOff>
    </xdr:to>
    <xdr:sp macro="" textlink="">
      <xdr:nvSpPr>
        <xdr:cNvPr id="63" name="62 CuadroTexto"/>
        <xdr:cNvSpPr txBox="1"/>
      </xdr:nvSpPr>
      <xdr:spPr>
        <a:xfrm rot="16414366">
          <a:off x="1771652" y="22164677"/>
          <a:ext cx="16668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ARROYO DE PIHUA</a:t>
          </a:r>
        </a:p>
      </xdr:txBody>
    </xdr:sp>
    <xdr:clientData/>
  </xdr:twoCellAnchor>
  <xdr:twoCellAnchor editAs="oneCell">
    <xdr:from>
      <xdr:col>0</xdr:col>
      <xdr:colOff>390525</xdr:colOff>
      <xdr:row>237</xdr:row>
      <xdr:rowOff>66674</xdr:rowOff>
    </xdr:from>
    <xdr:to>
      <xdr:col>6</xdr:col>
      <xdr:colOff>581025</xdr:colOff>
      <xdr:row>258</xdr:row>
      <xdr:rowOff>38100</xdr:rowOff>
    </xdr:to>
    <xdr:pic>
      <xdr:nvPicPr>
        <xdr:cNvPr id="29" name="28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37985699"/>
          <a:ext cx="6124575" cy="337185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259</xdr:row>
      <xdr:rowOff>38100</xdr:rowOff>
    </xdr:from>
    <xdr:to>
      <xdr:col>4</xdr:col>
      <xdr:colOff>0</xdr:colOff>
      <xdr:row>279</xdr:row>
      <xdr:rowOff>38100</xdr:rowOff>
    </xdr:to>
    <xdr:pic>
      <xdr:nvPicPr>
        <xdr:cNvPr id="31" name="30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" y="41519475"/>
          <a:ext cx="4067175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587729</xdr:colOff>
      <xdr:row>14</xdr:row>
      <xdr:rowOff>95250</xdr:rowOff>
    </xdr:from>
    <xdr:to>
      <xdr:col>9</xdr:col>
      <xdr:colOff>65484</xdr:colOff>
      <xdr:row>30</xdr:row>
      <xdr:rowOff>11906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6745"/>
        <a:stretch>
          <a:fillRect/>
        </a:stretch>
      </xdr:blipFill>
      <xdr:spPr bwMode="auto">
        <a:xfrm>
          <a:off x="4397729" y="2345531"/>
          <a:ext cx="2525755" cy="24884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workbookViewId="0">
      <selection activeCell="D8" sqref="D8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361</v>
      </c>
      <c r="D1" s="124"/>
      <c r="E1" s="124"/>
      <c r="F1" s="124"/>
      <c r="G1" s="125" t="s">
        <v>1</v>
      </c>
      <c r="H1" s="278">
        <v>41192</v>
      </c>
    </row>
    <row r="2" spans="1:8">
      <c r="A2" s="126"/>
      <c r="B2" s="127" t="s">
        <v>2</v>
      </c>
      <c r="C2" s="293" t="s">
        <v>364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362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339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388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84</v>
      </c>
    </row>
    <row r="10" spans="1:8">
      <c r="A10" s="144" t="s">
        <v>10</v>
      </c>
      <c r="B10" s="227" t="s">
        <v>363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363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364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370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97" t="s">
        <v>370</v>
      </c>
      <c r="C15" s="1"/>
      <c r="D15" s="1"/>
      <c r="E15" s="1"/>
      <c r="F15" s="129"/>
      <c r="G15" s="1"/>
      <c r="H15" s="143"/>
    </row>
    <row r="16" spans="1:8">
      <c r="A16" s="144"/>
      <c r="B16" s="1" t="s">
        <v>375</v>
      </c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367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349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348</v>
      </c>
      <c r="D27" s="1"/>
      <c r="E27" s="1"/>
      <c r="F27" s="1"/>
      <c r="G27" s="1"/>
      <c r="H27" s="143"/>
    </row>
    <row r="28" spans="1:8">
      <c r="A28" s="142"/>
      <c r="B28" s="149" t="s">
        <v>340</v>
      </c>
      <c r="C28" s="1" t="s">
        <v>369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1">
        <v>0.6</v>
      </c>
      <c r="D32" s="1"/>
      <c r="E32" s="1" t="s">
        <v>21</v>
      </c>
      <c r="F32" s="1"/>
      <c r="G32" s="1"/>
      <c r="H32" s="291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347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84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322</v>
      </c>
      <c r="B41" s="297" t="s">
        <v>371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323</v>
      </c>
      <c r="B43" s="297" t="s">
        <v>372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350</v>
      </c>
      <c r="B45" s="297" t="s">
        <v>373</v>
      </c>
      <c r="C45" s="1"/>
      <c r="D45" s="1"/>
      <c r="E45" s="1"/>
      <c r="F45" s="1"/>
      <c r="G45" s="1"/>
      <c r="H45" s="143"/>
    </row>
    <row r="46" spans="1:8">
      <c r="A46" s="151"/>
      <c r="B46" s="247"/>
      <c r="C46" s="1"/>
      <c r="D46" s="1"/>
      <c r="E46" s="1"/>
      <c r="F46" s="1"/>
      <c r="G46" s="1"/>
      <c r="H46" s="143"/>
    </row>
    <row r="47" spans="1:8">
      <c r="A47" s="144" t="s">
        <v>351</v>
      </c>
      <c r="B47" s="297" t="s">
        <v>374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302" t="s">
        <v>341</v>
      </c>
      <c r="B50" s="303"/>
      <c r="C50" s="227" t="s">
        <v>376</v>
      </c>
      <c r="D50" s="1"/>
      <c r="E50" s="1" t="s">
        <v>331</v>
      </c>
      <c r="F50" s="1"/>
      <c r="G50" s="1"/>
      <c r="H50" s="244" t="s">
        <v>377</v>
      </c>
    </row>
    <row r="51" spans="1:8">
      <c r="A51" s="151"/>
      <c r="B51" s="1"/>
      <c r="C51" s="1"/>
      <c r="D51" s="1"/>
      <c r="E51" s="1"/>
      <c r="F51" s="1" t="s">
        <v>332</v>
      </c>
      <c r="G51" s="1"/>
      <c r="H51" s="244"/>
    </row>
    <row r="52" spans="1:8">
      <c r="A52" s="302" t="s">
        <v>333</v>
      </c>
      <c r="B52" s="303"/>
      <c r="C52" s="267" t="s">
        <v>358</v>
      </c>
      <c r="D52" s="1"/>
      <c r="E52" s="1" t="s">
        <v>334</v>
      </c>
      <c r="F52" s="1"/>
      <c r="G52" s="1"/>
      <c r="H52" s="143"/>
    </row>
    <row r="53" spans="1:8">
      <c r="A53" s="302" t="s">
        <v>335</v>
      </c>
      <c r="B53" s="303"/>
      <c r="C53" s="1"/>
      <c r="D53" s="1"/>
      <c r="E53" s="1" t="s">
        <v>336</v>
      </c>
      <c r="F53" s="1"/>
      <c r="G53" s="1"/>
      <c r="H53" s="143"/>
    </row>
    <row r="54" spans="1:8">
      <c r="A54" s="302" t="s">
        <v>337</v>
      </c>
      <c r="B54" s="303"/>
      <c r="C54" s="1"/>
      <c r="D54" s="1"/>
      <c r="E54" s="1"/>
      <c r="F54" s="1"/>
      <c r="G54" s="1"/>
      <c r="H54" s="143"/>
    </row>
    <row r="55" spans="1:8">
      <c r="A55" s="302" t="s">
        <v>338</v>
      </c>
      <c r="B55" s="303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339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342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8" t="s">
        <v>259</v>
      </c>
      <c r="C67" s="259"/>
      <c r="D67" s="259"/>
      <c r="E67" s="259"/>
      <c r="F67" s="259"/>
      <c r="G67" s="259"/>
      <c r="H67" s="260"/>
    </row>
    <row r="68" spans="1:8" ht="12" customHeight="1">
      <c r="A68" s="142"/>
      <c r="B68" s="259"/>
      <c r="C68" s="259"/>
      <c r="D68" s="259"/>
      <c r="E68" s="259"/>
      <c r="F68" s="259"/>
      <c r="G68" s="259"/>
      <c r="H68" s="260"/>
    </row>
    <row r="69" spans="1:8">
      <c r="A69" s="151" t="s">
        <v>27</v>
      </c>
      <c r="B69" s="261" t="s">
        <v>234</v>
      </c>
      <c r="C69" s="259"/>
      <c r="D69" s="259"/>
      <c r="E69" s="259"/>
      <c r="F69" s="259"/>
      <c r="G69" s="259"/>
      <c r="H69" s="260"/>
    </row>
    <row r="70" spans="1:8" ht="10.5" customHeight="1">
      <c r="A70" s="151"/>
      <c r="B70" s="262"/>
      <c r="C70" s="259"/>
      <c r="D70" s="259"/>
      <c r="E70" s="259"/>
      <c r="F70" s="259"/>
      <c r="G70" s="259"/>
      <c r="H70" s="260"/>
    </row>
    <row r="71" spans="1:8">
      <c r="A71" s="151" t="s">
        <v>28</v>
      </c>
      <c r="B71" s="258" t="s">
        <v>261</v>
      </c>
      <c r="C71" s="259"/>
      <c r="D71" s="259"/>
      <c r="E71" s="259"/>
      <c r="F71" s="259"/>
      <c r="G71" s="259"/>
      <c r="H71" s="260"/>
    </row>
    <row r="72" spans="1:8" ht="12" customHeight="1">
      <c r="A72" s="151"/>
      <c r="B72" s="262"/>
      <c r="C72" s="259"/>
      <c r="D72" s="259"/>
      <c r="E72" s="259"/>
      <c r="F72" s="259"/>
      <c r="G72" s="259"/>
      <c r="H72" s="260"/>
    </row>
    <row r="73" spans="1:8">
      <c r="A73" s="151" t="s">
        <v>29</v>
      </c>
      <c r="B73" s="261" t="s">
        <v>261</v>
      </c>
      <c r="C73" s="259"/>
      <c r="D73" s="259"/>
      <c r="E73" s="259"/>
      <c r="F73" s="259"/>
      <c r="G73" s="259"/>
      <c r="H73" s="260"/>
    </row>
    <row r="74" spans="1:8" ht="13.5" customHeight="1">
      <c r="A74" s="151"/>
      <c r="B74" s="262"/>
      <c r="C74" s="259"/>
      <c r="D74" s="259"/>
      <c r="E74" s="259"/>
      <c r="F74" s="259"/>
      <c r="G74" s="259"/>
      <c r="H74" s="260"/>
    </row>
    <row r="75" spans="1:8">
      <c r="A75" s="151" t="s">
        <v>30</v>
      </c>
      <c r="B75" s="261" t="s">
        <v>284</v>
      </c>
      <c r="C75" s="259"/>
      <c r="D75" s="259"/>
      <c r="E75" s="259"/>
      <c r="F75" s="259"/>
      <c r="G75" s="259"/>
      <c r="H75" s="260"/>
    </row>
    <row r="76" spans="1:8" ht="11.25" customHeight="1">
      <c r="A76" s="151"/>
      <c r="B76" s="262"/>
      <c r="C76" s="259"/>
      <c r="D76" s="259"/>
      <c r="E76" s="259"/>
      <c r="F76" s="259"/>
      <c r="G76" s="259"/>
      <c r="H76" s="260"/>
    </row>
    <row r="77" spans="1:8">
      <c r="A77" s="151" t="s">
        <v>31</v>
      </c>
      <c r="B77" s="261" t="s">
        <v>262</v>
      </c>
      <c r="C77" s="259"/>
      <c r="D77" s="259"/>
      <c r="E77" s="259"/>
      <c r="F77" s="259"/>
      <c r="G77" s="259"/>
      <c r="H77" s="260"/>
    </row>
    <row r="78" spans="1:8" ht="12" customHeight="1">
      <c r="A78" s="151"/>
      <c r="B78" s="262"/>
      <c r="C78" s="259"/>
      <c r="D78" s="259"/>
      <c r="E78" s="259"/>
      <c r="F78" s="259"/>
      <c r="G78" s="259"/>
      <c r="H78" s="260"/>
    </row>
    <row r="79" spans="1:8">
      <c r="A79" s="151" t="s">
        <v>32</v>
      </c>
      <c r="B79" s="263" t="s">
        <v>237</v>
      </c>
      <c r="C79" s="259"/>
      <c r="D79" s="259"/>
      <c r="E79" s="259"/>
      <c r="F79" s="259"/>
      <c r="G79" s="259"/>
      <c r="H79" s="260"/>
    </row>
    <row r="80" spans="1:8" ht="12.75" customHeight="1">
      <c r="A80" s="142"/>
      <c r="B80" s="259"/>
      <c r="C80" s="259"/>
      <c r="D80" s="259"/>
      <c r="E80" s="259"/>
      <c r="F80" s="259"/>
      <c r="G80" s="259"/>
      <c r="H80" s="260"/>
    </row>
    <row r="81" spans="1:8">
      <c r="A81" s="142" t="s">
        <v>33</v>
      </c>
      <c r="B81" s="259"/>
      <c r="C81" s="259"/>
      <c r="D81" s="259"/>
      <c r="E81" s="259"/>
      <c r="F81" s="259"/>
      <c r="G81" s="259"/>
      <c r="H81" s="260"/>
    </row>
    <row r="82" spans="1:8">
      <c r="A82" s="151" t="s">
        <v>34</v>
      </c>
      <c r="B82" s="264" t="s">
        <v>239</v>
      </c>
      <c r="C82" s="259"/>
      <c r="D82" s="259"/>
      <c r="E82" s="259"/>
      <c r="F82" s="259"/>
      <c r="G82" s="259"/>
      <c r="H82" s="260"/>
    </row>
    <row r="83" spans="1:8" ht="12.75" customHeight="1">
      <c r="A83" s="151"/>
      <c r="B83" s="262"/>
      <c r="C83" s="259"/>
      <c r="D83" s="259"/>
      <c r="E83" s="259"/>
      <c r="F83" s="259"/>
      <c r="G83" s="259"/>
      <c r="H83" s="260"/>
    </row>
    <row r="84" spans="1:8">
      <c r="A84" s="151" t="s">
        <v>35</v>
      </c>
      <c r="B84" s="264" t="s">
        <v>239</v>
      </c>
      <c r="C84" s="259"/>
      <c r="D84" s="259"/>
      <c r="E84" s="259"/>
      <c r="F84" s="259"/>
      <c r="G84" s="259"/>
      <c r="H84" s="260"/>
    </row>
    <row r="85" spans="1:8" ht="12.75" customHeight="1">
      <c r="A85" s="151"/>
      <c r="B85" s="262"/>
      <c r="C85" s="259"/>
      <c r="D85" s="259"/>
      <c r="E85" s="259"/>
      <c r="F85" s="259"/>
      <c r="G85" s="259"/>
      <c r="H85" s="260"/>
    </row>
    <row r="86" spans="1:8">
      <c r="A86" s="151" t="s">
        <v>36</v>
      </c>
      <c r="B86" s="116" t="s">
        <v>265</v>
      </c>
      <c r="C86" s="259"/>
      <c r="D86" s="259"/>
      <c r="E86" s="259"/>
      <c r="F86" s="259"/>
      <c r="G86" s="259"/>
      <c r="H86" s="260"/>
    </row>
    <row r="87" spans="1:8" ht="12" customHeight="1">
      <c r="A87" s="151"/>
      <c r="B87" s="262"/>
      <c r="C87" s="259"/>
      <c r="D87" s="259"/>
      <c r="E87" s="259"/>
      <c r="F87" s="259"/>
      <c r="G87" s="259"/>
      <c r="H87" s="260"/>
    </row>
    <row r="88" spans="1:8">
      <c r="A88" s="151" t="s">
        <v>37</v>
      </c>
      <c r="B88" s="262"/>
      <c r="C88" s="259"/>
      <c r="D88" s="259"/>
      <c r="E88" s="259"/>
      <c r="F88" s="259"/>
      <c r="G88" s="259"/>
      <c r="H88" s="260"/>
    </row>
    <row r="89" spans="1:8" ht="10.5" customHeight="1">
      <c r="A89" s="151"/>
      <c r="B89" s="262"/>
      <c r="C89" s="259"/>
      <c r="D89" s="259"/>
      <c r="E89" s="259"/>
      <c r="F89" s="259"/>
      <c r="G89" s="259"/>
      <c r="H89" s="260"/>
    </row>
    <row r="90" spans="1:8">
      <c r="A90" s="151" t="s">
        <v>38</v>
      </c>
      <c r="B90" s="114" t="s">
        <v>267</v>
      </c>
      <c r="C90" s="259"/>
      <c r="D90" s="259"/>
      <c r="E90" s="259"/>
      <c r="F90" s="259"/>
      <c r="G90" s="259"/>
      <c r="H90" s="260"/>
    </row>
    <row r="91" spans="1:8">
      <c r="A91" s="151" t="s">
        <v>39</v>
      </c>
      <c r="B91" s="263" t="s">
        <v>354</v>
      </c>
      <c r="C91" s="259"/>
      <c r="D91" s="259"/>
      <c r="E91" s="259"/>
      <c r="F91" s="259"/>
      <c r="G91" s="259"/>
      <c r="H91" s="260"/>
    </row>
    <row r="92" spans="1:8" ht="12" customHeight="1">
      <c r="A92" s="151"/>
      <c r="B92" s="262"/>
      <c r="C92" s="259"/>
      <c r="D92" s="259"/>
      <c r="E92" s="259"/>
      <c r="F92" s="259"/>
      <c r="G92" s="259"/>
      <c r="H92" s="260"/>
    </row>
    <row r="93" spans="1:8">
      <c r="A93" s="151" t="s">
        <v>40</v>
      </c>
      <c r="B93" s="262"/>
      <c r="C93" s="259"/>
      <c r="D93" s="259"/>
      <c r="E93" s="259"/>
      <c r="F93" s="259"/>
      <c r="G93" s="259"/>
      <c r="H93" s="260"/>
    </row>
    <row r="94" spans="1:8" ht="12" customHeight="1">
      <c r="A94" s="151"/>
      <c r="B94" s="262" t="s">
        <v>84</v>
      </c>
      <c r="C94" s="259"/>
      <c r="D94" s="259"/>
      <c r="E94" s="259"/>
      <c r="F94" s="259"/>
      <c r="G94" s="259"/>
      <c r="H94" s="260"/>
    </row>
    <row r="95" spans="1:8">
      <c r="A95" s="151" t="s">
        <v>41</v>
      </c>
      <c r="B95" s="262"/>
      <c r="C95" s="259"/>
      <c r="D95" s="259"/>
      <c r="E95" s="259"/>
      <c r="F95" s="259"/>
      <c r="G95" s="259"/>
      <c r="H95" s="260"/>
    </row>
    <row r="96" spans="1:8" ht="12" customHeight="1">
      <c r="A96" s="142"/>
      <c r="B96" s="259" t="s">
        <v>84</v>
      </c>
      <c r="C96" s="259"/>
      <c r="D96" s="259"/>
      <c r="E96" s="259"/>
      <c r="F96" s="259"/>
      <c r="G96" s="259"/>
      <c r="H96" s="260"/>
    </row>
    <row r="97" spans="1:8" ht="12" customHeight="1">
      <c r="A97" s="151" t="s">
        <v>42</v>
      </c>
      <c r="B97" s="116" t="s">
        <v>244</v>
      </c>
      <c r="C97" s="259"/>
      <c r="D97" s="259"/>
      <c r="E97" s="259"/>
      <c r="F97" s="259"/>
      <c r="G97" s="259"/>
      <c r="H97" s="260"/>
    </row>
    <row r="98" spans="1:8" ht="11.25" customHeight="1">
      <c r="A98" s="151"/>
      <c r="B98" s="259"/>
      <c r="C98" s="259"/>
      <c r="D98" s="259"/>
      <c r="E98" s="259"/>
      <c r="F98" s="259"/>
      <c r="G98" s="259"/>
      <c r="H98" s="260"/>
    </row>
    <row r="99" spans="1:8" ht="11.25" customHeight="1">
      <c r="A99" s="151" t="s">
        <v>43</v>
      </c>
      <c r="B99" s="261" t="s">
        <v>245</v>
      </c>
      <c r="C99" s="259"/>
      <c r="D99" s="259"/>
      <c r="E99" s="259"/>
      <c r="F99" s="259"/>
      <c r="G99" s="259"/>
      <c r="H99" s="260"/>
    </row>
    <row r="100" spans="1:8" ht="12" customHeight="1">
      <c r="A100" s="151"/>
      <c r="B100" s="259"/>
      <c r="C100" s="259"/>
      <c r="D100" s="259"/>
      <c r="E100" s="259"/>
      <c r="F100" s="259"/>
      <c r="G100" s="259"/>
      <c r="H100" s="260"/>
    </row>
    <row r="101" spans="1:8">
      <c r="A101" s="151" t="s">
        <v>44</v>
      </c>
      <c r="B101" s="261" t="s">
        <v>352</v>
      </c>
      <c r="C101" s="259"/>
      <c r="D101" s="259"/>
      <c r="E101" s="259"/>
      <c r="F101" s="259"/>
      <c r="G101" s="259"/>
      <c r="H101" s="260"/>
    </row>
    <row r="102" spans="1:8">
      <c r="A102" s="151" t="s">
        <v>45</v>
      </c>
      <c r="B102" s="261"/>
      <c r="C102" s="259"/>
      <c r="D102" s="259"/>
      <c r="E102" s="259"/>
      <c r="F102" s="259"/>
      <c r="G102" s="259"/>
      <c r="H102" s="260"/>
    </row>
    <row r="103" spans="1:8" ht="12.75" customHeight="1">
      <c r="A103" s="151"/>
      <c r="B103" s="259"/>
      <c r="C103" s="259"/>
      <c r="D103" s="259"/>
      <c r="E103" s="259"/>
      <c r="F103" s="259"/>
      <c r="G103" s="259"/>
      <c r="H103" s="260"/>
    </row>
    <row r="104" spans="1:8">
      <c r="A104" s="151" t="s">
        <v>46</v>
      </c>
      <c r="B104" s="261" t="s">
        <v>353</v>
      </c>
      <c r="C104" s="259"/>
      <c r="D104" s="259"/>
      <c r="E104" s="259"/>
      <c r="F104" s="259"/>
      <c r="G104" s="259"/>
      <c r="H104" s="260"/>
    </row>
    <row r="105" spans="1:8" ht="14.25" customHeight="1">
      <c r="A105" s="151"/>
      <c r="B105" s="259"/>
      <c r="C105" s="259"/>
      <c r="D105" s="259"/>
      <c r="E105" s="259"/>
      <c r="F105" s="259"/>
      <c r="G105" s="259"/>
      <c r="H105" s="260"/>
    </row>
    <row r="106" spans="1:8">
      <c r="A106" s="151" t="s">
        <v>47</v>
      </c>
      <c r="B106" s="261" t="s">
        <v>355</v>
      </c>
      <c r="C106" s="259"/>
      <c r="D106" s="259"/>
      <c r="E106" s="259"/>
      <c r="F106" s="259"/>
      <c r="G106" s="259"/>
      <c r="H106" s="260"/>
    </row>
    <row r="107" spans="1:8" ht="12.75" customHeight="1">
      <c r="A107" s="151"/>
      <c r="B107" s="259"/>
      <c r="C107" s="259"/>
      <c r="D107" s="259"/>
      <c r="E107" s="259"/>
      <c r="F107" s="259"/>
      <c r="G107" s="259"/>
      <c r="H107" s="260"/>
    </row>
    <row r="108" spans="1:8">
      <c r="A108" s="151" t="s">
        <v>48</v>
      </c>
      <c r="B108" s="261" t="s">
        <v>356</v>
      </c>
      <c r="C108" s="259"/>
      <c r="D108" s="259"/>
      <c r="E108" s="259"/>
      <c r="F108" s="259"/>
      <c r="G108" s="259"/>
      <c r="H108" s="260"/>
    </row>
    <row r="109" spans="1:8" ht="12.75" customHeight="1">
      <c r="A109" s="151"/>
      <c r="B109" s="259"/>
      <c r="C109" s="259"/>
      <c r="D109" s="259"/>
      <c r="E109" s="259"/>
      <c r="F109" s="259"/>
      <c r="G109" s="259"/>
      <c r="H109" s="260"/>
    </row>
    <row r="110" spans="1:8">
      <c r="A110" s="151" t="s">
        <v>49</v>
      </c>
      <c r="B110" s="261" t="s">
        <v>357</v>
      </c>
      <c r="C110" s="259"/>
      <c r="D110" s="259"/>
      <c r="E110" s="259"/>
      <c r="F110" s="259"/>
      <c r="G110" s="259"/>
      <c r="H110" s="260"/>
    </row>
    <row r="111" spans="1:8" ht="12.75" customHeight="1">
      <c r="A111" s="151"/>
      <c r="B111" s="259"/>
      <c r="C111" s="259"/>
      <c r="D111" s="259"/>
      <c r="E111" s="259"/>
      <c r="F111" s="259"/>
      <c r="G111" s="259"/>
      <c r="H111" s="260"/>
    </row>
    <row r="112" spans="1:8">
      <c r="A112" s="151" t="s">
        <v>50</v>
      </c>
      <c r="B112" s="261" t="s">
        <v>251</v>
      </c>
      <c r="C112" s="259"/>
      <c r="D112" s="259"/>
      <c r="E112" s="259"/>
      <c r="F112" s="259"/>
      <c r="G112" s="259"/>
      <c r="H112" s="260"/>
    </row>
    <row r="113" spans="1:8">
      <c r="A113" s="151"/>
      <c r="B113" s="259"/>
      <c r="C113" s="259"/>
      <c r="D113" s="259"/>
      <c r="E113" s="259"/>
      <c r="F113" s="259"/>
      <c r="G113" s="259"/>
      <c r="H113" s="260"/>
    </row>
    <row r="114" spans="1:8">
      <c r="A114" s="238" t="s">
        <v>51</v>
      </c>
      <c r="B114" s="265"/>
      <c r="C114" s="265"/>
      <c r="D114" s="265"/>
      <c r="E114" s="265"/>
      <c r="F114" s="265"/>
      <c r="G114" s="265"/>
      <c r="H114" s="266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339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69" t="s">
        <v>343</v>
      </c>
      <c r="B121" s="140"/>
      <c r="C121" s="140"/>
      <c r="D121" s="140"/>
      <c r="E121" s="140"/>
      <c r="F121" s="140"/>
      <c r="G121" s="140"/>
      <c r="H121" s="270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53</v>
      </c>
      <c r="B125" s="246" t="s">
        <v>378</v>
      </c>
      <c r="C125" s="149" t="s">
        <v>54</v>
      </c>
      <c r="D125" s="227" t="s">
        <v>379</v>
      </c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tr">
        <f>H50</f>
        <v>3,753.00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84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84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84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84</v>
      </c>
      <c r="F138" s="1"/>
      <c r="G138" s="292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84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84</v>
      </c>
      <c r="H143" s="143"/>
    </row>
    <row r="144" spans="1:8" ht="15">
      <c r="A144" s="142"/>
      <c r="B144" s="1"/>
      <c r="C144" s="239"/>
      <c r="D144" s="1"/>
      <c r="E144" s="1"/>
      <c r="F144" s="1" t="s">
        <v>84</v>
      </c>
      <c r="G144" s="1"/>
      <c r="H144" s="143"/>
    </row>
    <row r="145" spans="1:8">
      <c r="A145" s="142"/>
      <c r="B145" s="1"/>
      <c r="C145" s="1" t="s">
        <v>84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84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84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84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84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69" t="s">
        <v>324</v>
      </c>
      <c r="B158" s="140"/>
      <c r="C158" s="140"/>
      <c r="D158" s="140"/>
      <c r="E158" s="140"/>
      <c r="F158" s="140"/>
      <c r="G158" s="140"/>
      <c r="H158" s="270"/>
    </row>
    <row r="159" spans="1:8">
      <c r="A159" s="226" t="s">
        <v>325</v>
      </c>
      <c r="B159" s="225"/>
      <c r="C159" s="226" t="s">
        <v>326</v>
      </c>
      <c r="D159" s="225"/>
      <c r="E159" s="226" t="s">
        <v>327</v>
      </c>
      <c r="F159" s="225"/>
      <c r="G159" s="141" t="s">
        <v>328</v>
      </c>
      <c r="H159" s="225"/>
    </row>
    <row r="160" spans="1:8">
      <c r="A160" s="256"/>
      <c r="C160" s="294" t="s">
        <v>383</v>
      </c>
      <c r="E160" s="257" t="s">
        <v>359</v>
      </c>
      <c r="G160" s="294" t="s">
        <v>368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69" t="s">
        <v>344</v>
      </c>
      <c r="B164" s="140"/>
      <c r="C164" s="140"/>
      <c r="D164" s="140"/>
      <c r="E164" s="140"/>
      <c r="F164" s="140"/>
      <c r="G164" s="140"/>
      <c r="H164" s="270"/>
    </row>
    <row r="165" spans="1:8">
      <c r="A165" s="142" t="s">
        <v>330</v>
      </c>
      <c r="B165" s="1" t="s">
        <v>384</v>
      </c>
      <c r="C165" s="1"/>
      <c r="D165" s="1"/>
      <c r="E165" s="1"/>
      <c r="F165" s="1"/>
      <c r="G165" s="1"/>
      <c r="H165" s="143"/>
    </row>
    <row r="166" spans="1:8">
      <c r="A166" s="142"/>
      <c r="B166" s="1" t="s">
        <v>385</v>
      </c>
      <c r="C166" s="1"/>
      <c r="D166" s="1"/>
      <c r="E166" s="1"/>
      <c r="F166" s="1"/>
      <c r="G166" s="1"/>
      <c r="H166" s="143"/>
    </row>
    <row r="167" spans="1:8">
      <c r="A167" s="142"/>
      <c r="B167" s="1" t="s">
        <v>386</v>
      </c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345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387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79" t="s">
        <v>56</v>
      </c>
      <c r="B178" s="279"/>
      <c r="C178" s="279"/>
      <c r="D178" s="279"/>
      <c r="E178" s="279"/>
      <c r="F178" s="279"/>
      <c r="G178" s="279"/>
      <c r="H178" s="280"/>
    </row>
    <row r="179" spans="1:8">
      <c r="A179" s="156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58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365</v>
      </c>
      <c r="B181" s="161" t="s">
        <v>59</v>
      </c>
      <c r="C181" s="161" t="s">
        <v>60</v>
      </c>
      <c r="D181" s="161" t="s">
        <v>61</v>
      </c>
      <c r="E181" s="281" t="s">
        <v>62</v>
      </c>
      <c r="F181" s="282"/>
      <c r="G181" s="162" t="s">
        <v>63</v>
      </c>
      <c r="H181" s="159" t="s">
        <v>64</v>
      </c>
    </row>
    <row r="182" spans="1:8" ht="13.5" thickTop="1">
      <c r="A182" s="163"/>
      <c r="B182" s="251">
        <v>3753</v>
      </c>
      <c r="C182" s="230">
        <v>400</v>
      </c>
      <c r="D182" s="165">
        <v>0</v>
      </c>
      <c r="E182" s="271" t="s">
        <v>360</v>
      </c>
      <c r="F182" s="272"/>
      <c r="G182" s="231">
        <v>600</v>
      </c>
      <c r="H182" s="232">
        <f>G182*B182</f>
        <v>2251800</v>
      </c>
    </row>
    <row r="183" spans="1:8">
      <c r="A183" s="163"/>
      <c r="B183" s="164"/>
      <c r="C183" s="286"/>
      <c r="D183" s="165"/>
      <c r="E183" s="295"/>
      <c r="F183" s="274"/>
      <c r="G183" s="166"/>
      <c r="H183" s="296">
        <f>B183*G183</f>
        <v>0</v>
      </c>
    </row>
    <row r="184" spans="1:8">
      <c r="A184" s="163"/>
      <c r="B184" s="164"/>
      <c r="C184" s="286"/>
      <c r="D184" s="165"/>
      <c r="E184" s="287"/>
      <c r="F184" s="274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3"/>
      <c r="F185" s="274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5"/>
      <c r="F186" s="276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65</v>
      </c>
      <c r="B187" s="174">
        <f>SUM(B182:B186)</f>
        <v>3753</v>
      </c>
      <c r="C187" s="1"/>
      <c r="D187" s="1"/>
      <c r="E187" s="149"/>
      <c r="F187" s="129"/>
      <c r="G187" s="149" t="s">
        <v>346</v>
      </c>
      <c r="H187" s="233">
        <f>H182+H183+H184</f>
        <v>2251800</v>
      </c>
    </row>
    <row r="188" spans="1:8" ht="12.75" hidden="1" customHeight="1">
      <c r="A188" s="176"/>
      <c r="B188" s="1"/>
      <c r="C188" s="1"/>
      <c r="D188" s="1"/>
      <c r="E188" s="129"/>
      <c r="F188" s="149" t="s">
        <v>66</v>
      </c>
      <c r="G188" s="177">
        <v>1</v>
      </c>
      <c r="H188" s="233">
        <f>G188*Val_terreno</f>
        <v>2251800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2251800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67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68</v>
      </c>
      <c r="B192" s="182" t="s">
        <v>59</v>
      </c>
      <c r="C192" s="182" t="s">
        <v>69</v>
      </c>
      <c r="D192" s="182" t="s">
        <v>70</v>
      </c>
      <c r="E192" s="283" t="s">
        <v>71</v>
      </c>
      <c r="F192" s="284"/>
      <c r="G192" s="289" t="s">
        <v>63</v>
      </c>
      <c r="H192" s="183" t="s">
        <v>64</v>
      </c>
    </row>
    <row r="193" spans="1:8" ht="13.5" thickTop="1">
      <c r="A193" s="298" t="s">
        <v>366</v>
      </c>
      <c r="B193" s="229">
        <v>272</v>
      </c>
      <c r="C193" s="230">
        <v>2400</v>
      </c>
      <c r="D193" s="185">
        <v>2</v>
      </c>
      <c r="E193" s="288"/>
      <c r="F193" s="277"/>
      <c r="G193" s="235">
        <v>1550</v>
      </c>
      <c r="H193" s="234">
        <f>B193*C193</f>
        <v>652800</v>
      </c>
    </row>
    <row r="194" spans="1:8">
      <c r="A194" s="298" t="s">
        <v>380</v>
      </c>
      <c r="B194" s="229">
        <v>452.24</v>
      </c>
      <c r="C194" s="230">
        <v>540</v>
      </c>
      <c r="D194" s="185">
        <v>30</v>
      </c>
      <c r="E194" s="188"/>
      <c r="F194" s="268"/>
      <c r="G194" s="290">
        <f>B194*C194</f>
        <v>244209.6</v>
      </c>
      <c r="H194" s="234">
        <f>G194</f>
        <v>244209.6</v>
      </c>
    </row>
    <row r="195" spans="1:8">
      <c r="A195" s="298" t="s">
        <v>382</v>
      </c>
      <c r="B195" s="164">
        <v>706.2</v>
      </c>
      <c r="C195" s="184">
        <v>1160</v>
      </c>
      <c r="D195" s="185">
        <v>25</v>
      </c>
      <c r="E195" s="188"/>
      <c r="F195" s="154"/>
      <c r="G195" s="186">
        <f>+C195-C195*E195</f>
        <v>1160</v>
      </c>
      <c r="H195" s="187">
        <f>+B195*C195-(B195*C195*E195)</f>
        <v>819192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65</v>
      </c>
      <c r="B198" s="174">
        <f>SUM(B193:B197)</f>
        <v>1430.44</v>
      </c>
      <c r="C198" s="195"/>
      <c r="D198" s="1"/>
      <c r="E198" s="1"/>
      <c r="F198" s="129"/>
      <c r="G198" s="149" t="s">
        <v>72</v>
      </c>
      <c r="H198" s="236">
        <f>SUM(H193:H197)</f>
        <v>1716201.6</v>
      </c>
    </row>
    <row r="199" spans="1:8" ht="12.75" hidden="1" customHeight="1">
      <c r="A199" s="176"/>
      <c r="B199" s="1"/>
      <c r="C199" s="1"/>
      <c r="D199" s="1"/>
      <c r="E199" s="129"/>
      <c r="F199" s="149" t="s">
        <v>66</v>
      </c>
      <c r="G199" s="177">
        <v>1</v>
      </c>
      <c r="H199" s="233">
        <f>G199*Val_constr</f>
        <v>1716201.6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1716201.6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73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74</v>
      </c>
      <c r="C203" s="198" t="s">
        <v>69</v>
      </c>
      <c r="D203" s="161" t="s">
        <v>70</v>
      </c>
      <c r="E203" s="281" t="s">
        <v>75</v>
      </c>
      <c r="F203" s="198"/>
      <c r="G203" s="197" t="s">
        <v>71</v>
      </c>
      <c r="H203" s="285" t="s">
        <v>64</v>
      </c>
    </row>
    <row r="204" spans="1:8" ht="13.5" thickTop="1">
      <c r="A204" s="199" t="s">
        <v>381</v>
      </c>
      <c r="B204" s="200">
        <v>1449.46</v>
      </c>
      <c r="C204" s="164">
        <v>150</v>
      </c>
      <c r="D204" s="185">
        <v>6</v>
      </c>
      <c r="E204" s="201"/>
      <c r="F204" s="202"/>
      <c r="G204" s="203"/>
      <c r="H204" s="187">
        <f>B204*C204</f>
        <v>217419</v>
      </c>
    </row>
    <row r="205" spans="1:8">
      <c r="A205" s="199" t="s">
        <v>381</v>
      </c>
      <c r="B205" s="204">
        <v>617</v>
      </c>
      <c r="C205" s="164">
        <v>350</v>
      </c>
      <c r="D205" s="185">
        <v>5</v>
      </c>
      <c r="E205" s="201"/>
      <c r="F205" s="154"/>
      <c r="G205" s="205"/>
      <c r="H205" s="187">
        <f>B205*C205</f>
        <v>215950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72</v>
      </c>
      <c r="H209" s="175">
        <f>SUM(H204:H208)</f>
        <v>433369</v>
      </c>
    </row>
    <row r="210" spans="1:8" ht="12.75" hidden="1" customHeight="1">
      <c r="A210" s="176" t="s">
        <v>84</v>
      </c>
      <c r="B210" s="1"/>
      <c r="C210" s="1"/>
      <c r="D210" s="1"/>
      <c r="E210" s="129"/>
      <c r="F210" s="149" t="s">
        <v>66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433369</v>
      </c>
    </row>
    <row r="212" spans="1:8">
      <c r="A212" s="176" t="s">
        <v>84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84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84</v>
      </c>
      <c r="B214" s="1"/>
      <c r="C214" s="1"/>
      <c r="D214" s="1"/>
      <c r="E214" s="1"/>
      <c r="F214" s="149" t="s">
        <v>84</v>
      </c>
      <c r="G214" s="129"/>
      <c r="H214" s="214">
        <f>H188+H199</f>
        <v>3968001.6</v>
      </c>
    </row>
    <row r="215" spans="1:8">
      <c r="A215" s="176" t="str">
        <f>Hoja2!A7</f>
        <v xml:space="preserve"> TRES MILLONES  NOVECIENTOS  SESENTA  Y  OCHO  MIL  UN PESOS 60/100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321</v>
      </c>
      <c r="B216" s="216" t="s">
        <v>84</v>
      </c>
      <c r="C216" s="1"/>
      <c r="D216" s="1"/>
      <c r="E216" s="1"/>
      <c r="F216" s="217"/>
      <c r="G216" s="152" t="s">
        <v>77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78</v>
      </c>
      <c r="B219" s="221"/>
      <c r="C219" s="221"/>
      <c r="D219" s="221" t="s">
        <v>79</v>
      </c>
      <c r="E219" s="221"/>
      <c r="F219" s="221"/>
      <c r="G219" s="221"/>
      <c r="H219" s="222"/>
    </row>
    <row r="220" spans="1:8">
      <c r="A220" s="142" t="s">
        <v>76</v>
      </c>
      <c r="B220" s="1"/>
      <c r="C220" s="1"/>
      <c r="D220" s="1"/>
      <c r="E220" s="1" t="s">
        <v>77</v>
      </c>
      <c r="F220" s="1"/>
      <c r="G220" s="129"/>
      <c r="H220" s="143"/>
    </row>
    <row r="221" spans="1:8">
      <c r="A221" s="142" t="s">
        <v>78</v>
      </c>
      <c r="B221" s="1"/>
      <c r="C221" s="1"/>
      <c r="D221" s="1" t="s">
        <v>79</v>
      </c>
      <c r="E221" s="1"/>
      <c r="F221" s="1"/>
      <c r="G221" s="129"/>
      <c r="H221" s="143"/>
    </row>
    <row r="222" spans="1:8">
      <c r="A222" s="142" t="s">
        <v>76</v>
      </c>
      <c r="B222" s="1"/>
      <c r="C222" s="1"/>
      <c r="D222" s="1"/>
      <c r="E222" s="1" t="s">
        <v>77</v>
      </c>
      <c r="F222" s="1"/>
      <c r="G222" s="129"/>
      <c r="H222" s="143"/>
    </row>
    <row r="223" spans="1:8">
      <c r="A223" s="223" t="s">
        <v>80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81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82</v>
      </c>
      <c r="C230" s="1"/>
      <c r="D230" s="1"/>
      <c r="E230" s="228" t="s">
        <v>83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9" t="s">
        <v>339</v>
      </c>
      <c r="B235" s="300"/>
      <c r="C235" s="300"/>
      <c r="D235" s="300"/>
      <c r="E235" s="300"/>
      <c r="F235" s="300"/>
      <c r="G235" s="300"/>
      <c r="H235" s="301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9" t="s">
        <v>329</v>
      </c>
      <c r="B237" s="300"/>
      <c r="C237" s="300"/>
      <c r="D237" s="300"/>
      <c r="E237" s="300"/>
      <c r="F237" s="300"/>
      <c r="G237" s="300"/>
      <c r="H237" s="301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84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84</v>
      </c>
      <c r="D246" s="1"/>
      <c r="E246" s="1" t="s">
        <v>84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84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84</v>
      </c>
      <c r="D249" s="1"/>
      <c r="E249" s="1" t="s">
        <v>84</v>
      </c>
      <c r="F249" s="1"/>
      <c r="G249" s="1"/>
      <c r="H249" s="143"/>
    </row>
    <row r="250" spans="1:8">
      <c r="A250" s="142" t="s">
        <v>84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84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84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84</v>
      </c>
      <c r="G253" s="1"/>
      <c r="H253" s="143"/>
    </row>
    <row r="254" spans="1:8">
      <c r="A254" s="142"/>
      <c r="B254" s="1"/>
      <c r="C254" s="1" t="s">
        <v>84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84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84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84</v>
      </c>
      <c r="D257" s="155" t="s">
        <v>84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84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84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84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85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3000000</v>
      </c>
      <c r="D3" s="5">
        <f>TRUNC(A5,-5)</f>
        <v>3900000</v>
      </c>
      <c r="E3" s="5">
        <f>TRUNC(A5,-4)</f>
        <v>3960000</v>
      </c>
      <c r="F3" s="5">
        <f>TRUNC(A5,-3)</f>
        <v>3968000</v>
      </c>
      <c r="G3" s="5">
        <f>TRUNC(A5,-2)</f>
        <v>3968000</v>
      </c>
      <c r="H3" s="5">
        <f>TRUNC(A5,-1)</f>
        <v>3968000</v>
      </c>
      <c r="I3" s="5">
        <f>TRUNC(A5,0)</f>
        <v>3968001</v>
      </c>
      <c r="J3" s="5">
        <f>IF(A5-I3&gt;0,(A5-I3)*100,"00")</f>
        <v>60.000000009313226</v>
      </c>
      <c r="K3" s="6">
        <f>(J3-L3)/10</f>
        <v>0</v>
      </c>
      <c r="L3" s="5">
        <f>IF(A5-I3&gt;0,(A5-I3)*100,"00")</f>
        <v>60.000000009313226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3</v>
      </c>
      <c r="D4" s="7">
        <f>(D3-C3)/100000</f>
        <v>9</v>
      </c>
      <c r="E4" s="7">
        <f>(E3-D3)/10000</f>
        <v>6</v>
      </c>
      <c r="F4" s="7">
        <f>(F3-E3)/1000</f>
        <v>8</v>
      </c>
      <c r="G4" s="7">
        <f>(G3-F3)/100</f>
        <v>0</v>
      </c>
      <c r="H4" s="7">
        <f>(H3-G3)/10</f>
        <v>0</v>
      </c>
      <c r="I4" s="5">
        <f>+I3-H3</f>
        <v>1</v>
      </c>
      <c r="J4" s="5">
        <f>IF(A5-I3=0,"00",ROUND(J3,0))</f>
        <v>60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3968001.6</v>
      </c>
      <c r="B5" s="4" t="s">
        <v>86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TRES MILLONES  NOVECIENTOS  SESENTA  Y  OCHO  MIL  UN PESOS 60/100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88</v>
      </c>
      <c r="C11" s="16" t="s">
        <v>89</v>
      </c>
      <c r="D11" s="16" t="s">
        <v>89</v>
      </c>
      <c r="E11" s="16" t="s">
        <v>90</v>
      </c>
      <c r="F11" s="17"/>
      <c r="G11" s="18" t="s">
        <v>91</v>
      </c>
      <c r="H11" s="18" t="s">
        <v>92</v>
      </c>
      <c r="I11" s="18" t="s">
        <v>93</v>
      </c>
      <c r="J11" s="18" t="s">
        <v>94</v>
      </c>
      <c r="K11" s="18"/>
      <c r="L11" s="18" t="s">
        <v>95</v>
      </c>
      <c r="M11" s="18"/>
      <c r="N11" s="18" t="s">
        <v>96</v>
      </c>
      <c r="O11" s="18" t="s">
        <v>97</v>
      </c>
      <c r="P11" s="18"/>
      <c r="Q11" s="18" t="s">
        <v>98</v>
      </c>
      <c r="R11" s="19"/>
    </row>
    <row r="12" spans="1:18">
      <c r="A12" s="20">
        <v>1</v>
      </c>
      <c r="B12" s="21" t="s">
        <v>99</v>
      </c>
      <c r="C12" s="21" t="s">
        <v>100</v>
      </c>
      <c r="D12" s="21" t="s">
        <v>101</v>
      </c>
      <c r="E12" s="21" t="s">
        <v>102</v>
      </c>
      <c r="F12" s="22" t="s">
        <v>103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 xml:space="preserve"> UN</v>
      </c>
      <c r="R12" s="4"/>
    </row>
    <row r="13" spans="1:18">
      <c r="A13" s="24">
        <v>2</v>
      </c>
      <c r="B13" s="25" t="s">
        <v>104</v>
      </c>
      <c r="C13" s="25" t="s">
        <v>105</v>
      </c>
      <c r="D13" s="25" t="s">
        <v>106</v>
      </c>
      <c r="E13" s="25" t="s">
        <v>107</v>
      </c>
      <c r="F13" s="26" t="s">
        <v>108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109</v>
      </c>
      <c r="C14" s="25" t="s">
        <v>110</v>
      </c>
      <c r="D14" s="25" t="s">
        <v>111</v>
      </c>
      <c r="E14" s="25" t="s">
        <v>112</v>
      </c>
      <c r="F14" s="26" t="s">
        <v>113</v>
      </c>
      <c r="G14" s="23" t="str">
        <f>IF(A14=B4,C14,IF(AND(C4=3,B4=1),D14,""))</f>
        <v/>
      </c>
      <c r="H14" s="23" t="str">
        <f>IF(AND(C4&lt;6,B4=1),"",IF(A14=C4,F14,""))</f>
        <v xml:space="preserve"> TRES MILLONES </v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114</v>
      </c>
      <c r="C15" s="25" t="s">
        <v>115</v>
      </c>
      <c r="D15" s="25" t="s">
        <v>116</v>
      </c>
      <c r="E15" s="25" t="s">
        <v>117</v>
      </c>
      <c r="F15" s="26" t="s">
        <v>118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119</v>
      </c>
      <c r="C16" s="25" t="s">
        <v>120</v>
      </c>
      <c r="D16" s="25" t="s">
        <v>121</v>
      </c>
      <c r="E16" s="25" t="s">
        <v>122</v>
      </c>
      <c r="F16" s="26" t="s">
        <v>123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124</v>
      </c>
      <c r="C17" s="25" t="s">
        <v>125</v>
      </c>
      <c r="D17" s="25" t="s">
        <v>126</v>
      </c>
      <c r="E17" s="25" t="s">
        <v>127</v>
      </c>
      <c r="F17" s="26" t="s">
        <v>128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 xml:space="preserve"> SESENTA </v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129</v>
      </c>
      <c r="C18" s="25" t="s">
        <v>130</v>
      </c>
      <c r="D18" s="25" t="s">
        <v>126</v>
      </c>
      <c r="E18" s="25" t="s">
        <v>131</v>
      </c>
      <c r="F18" s="26" t="s">
        <v>132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133</v>
      </c>
      <c r="C19" s="25" t="s">
        <v>134</v>
      </c>
      <c r="D19" s="25" t="s">
        <v>126</v>
      </c>
      <c r="E19" s="25" t="s">
        <v>135</v>
      </c>
      <c r="F19" s="26" t="s">
        <v>136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 xml:space="preserve"> OCHO </v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137</v>
      </c>
      <c r="C20" s="25" t="s">
        <v>138</v>
      </c>
      <c r="D20" s="25" t="s">
        <v>126</v>
      </c>
      <c r="E20" s="25" t="s">
        <v>139</v>
      </c>
      <c r="F20" s="26" t="s">
        <v>140</v>
      </c>
      <c r="G20" s="23" t="str">
        <f>IF(A20=B4,C20,"")</f>
        <v/>
      </c>
      <c r="H20" s="23" t="str">
        <f>IF(A20=C4,F20,"")</f>
        <v/>
      </c>
      <c r="I20" s="23" t="str">
        <f>IF(A20=D4,E20,"")</f>
        <v xml:space="preserve"> NOVECIENTOS </v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84</v>
      </c>
      <c r="C21" s="28" t="s">
        <v>84</v>
      </c>
      <c r="D21" s="29" t="s">
        <v>126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TRES MILLONES </v>
      </c>
      <c r="I22" s="31" t="str">
        <f>I12&amp;I13&amp;I14&amp;I15&amp;I16&amp;I17&amp;I18&amp;I19&amp;I20</f>
        <v xml:space="preserve"> NOVECIENTOS </v>
      </c>
      <c r="J22" s="31" t="str">
        <f>J12&amp;J13&amp;J14&amp;J15&amp;J16&amp;J17&amp;J18&amp;J19&amp;J20</f>
        <v xml:space="preserve"> SESENTA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OCHO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/>
      </c>
      <c r="O22" s="31" t="str">
        <f>O12&amp;O13&amp;O14&amp;O15&amp;O16&amp;O17&amp;O18&amp;O19&amp;O20</f>
        <v/>
      </c>
      <c r="P22" s="14" t="str">
        <f>IF(AND(I4&gt;0,H4&gt;2),F23,"")</f>
        <v/>
      </c>
      <c r="Q22" s="31" t="str">
        <f>Q12&amp;Q13&amp;Q14&amp;Q15&amp;Q16&amp;Q17&amp;Q18&amp;Q19&amp;Q20</f>
        <v xml:space="preserve"> UN</v>
      </c>
      <c r="R22" s="23"/>
    </row>
    <row r="23" spans="1:18" s="33" customFormat="1" ht="9">
      <c r="A23" s="31"/>
      <c r="B23" s="25" t="s">
        <v>141</v>
      </c>
      <c r="C23" s="25" t="s">
        <v>142</v>
      </c>
      <c r="D23" s="34" t="s">
        <v>143</v>
      </c>
      <c r="E23" s="25" t="s">
        <v>144</v>
      </c>
      <c r="F23" s="25" t="s">
        <v>145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141</v>
      </c>
      <c r="C24" s="25" t="s">
        <v>146</v>
      </c>
      <c r="D24" s="34" t="str">
        <f>IF(AND(B4&gt;0,C4&lt;2),E24,IF(AND(B4=1,C4&lt;6),E24,""))</f>
        <v/>
      </c>
      <c r="E24" s="34" t="s">
        <v>147</v>
      </c>
      <c r="F24" s="34" t="str">
        <f>IF(AND(C4&gt;0,B4&gt;2),F23,"")</f>
        <v/>
      </c>
      <c r="G24" s="35" t="s">
        <v>148</v>
      </c>
      <c r="H24" s="36" t="str">
        <f>G22&amp;F24&amp;H22&amp;D24&amp;I22&amp;J22&amp;K22&amp;L22&amp;M22&amp;N22&amp;O22&amp;P22&amp;Q22&amp;(IF(A5&gt;0," PESOS "&amp;J4&amp;"/100  M.N.",""))</f>
        <v xml:space="preserve"> TRES MILLONES  NOVECIENTOS  SESENTA  Y  OCHO  MIL  UN PESOS 60/100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149</v>
      </c>
      <c r="C2" s="44" t="s">
        <v>150</v>
      </c>
      <c r="D2" s="45"/>
      <c r="E2" s="46"/>
    </row>
    <row r="3" spans="2:6">
      <c r="B3" s="47" t="s">
        <v>151</v>
      </c>
      <c r="C3" s="48" t="s">
        <v>152</v>
      </c>
      <c r="D3" s="48"/>
      <c r="E3" s="49"/>
    </row>
    <row r="4" spans="2:6">
      <c r="B4" s="50" t="s">
        <v>153</v>
      </c>
      <c r="C4" s="48" t="s">
        <v>154</v>
      </c>
      <c r="D4" s="48"/>
      <c r="E4" s="49"/>
    </row>
    <row r="5" spans="2:6">
      <c r="B5" s="47" t="s">
        <v>155</v>
      </c>
      <c r="C5" s="48" t="s">
        <v>156</v>
      </c>
      <c r="D5" s="48"/>
      <c r="E5" s="49"/>
    </row>
    <row r="6" spans="2:6">
      <c r="B6" s="51" t="s">
        <v>157</v>
      </c>
      <c r="C6" s="52" t="s">
        <v>158</v>
      </c>
      <c r="D6" s="53"/>
      <c r="E6" s="54"/>
    </row>
    <row r="7" spans="2:6">
      <c r="B7" s="304" t="s">
        <v>159</v>
      </c>
      <c r="C7" s="304"/>
      <c r="D7" s="304"/>
      <c r="E7" s="304"/>
    </row>
    <row r="8" spans="2:6">
      <c r="B8" s="305" t="s">
        <v>160</v>
      </c>
      <c r="C8" s="306"/>
      <c r="D8" s="306"/>
      <c r="E8" s="307"/>
    </row>
    <row r="9" spans="2:6">
      <c r="B9" s="55" t="s">
        <v>161</v>
      </c>
      <c r="C9" s="56">
        <v>1</v>
      </c>
      <c r="D9" s="57"/>
      <c r="E9" s="58"/>
    </row>
    <row r="10" spans="2:6">
      <c r="B10" s="59" t="s">
        <v>162</v>
      </c>
      <c r="C10" s="60" t="s">
        <v>163</v>
      </c>
      <c r="D10" s="61" t="s">
        <v>164</v>
      </c>
      <c r="E10" s="62" t="s">
        <v>165</v>
      </c>
    </row>
    <row r="11" spans="2:6">
      <c r="B11" s="59" t="s">
        <v>166</v>
      </c>
      <c r="C11" s="60" t="s">
        <v>167</v>
      </c>
      <c r="D11" s="63"/>
      <c r="E11" s="64"/>
    </row>
    <row r="12" spans="2:6">
      <c r="B12" s="59" t="s">
        <v>168</v>
      </c>
      <c r="C12" s="60" t="s">
        <v>169</v>
      </c>
      <c r="D12" s="63"/>
      <c r="E12" s="64"/>
    </row>
    <row r="13" spans="2:6">
      <c r="B13" s="59" t="s">
        <v>170</v>
      </c>
      <c r="C13" s="65" t="s">
        <v>171</v>
      </c>
      <c r="D13" s="60"/>
      <c r="E13" s="66"/>
      <c r="F13" s="67"/>
    </row>
    <row r="14" spans="2:6">
      <c r="B14" s="59" t="s">
        <v>172</v>
      </c>
      <c r="C14" s="68" t="str">
        <f>B34</f>
        <v>Oficina con Bodega</v>
      </c>
      <c r="D14" s="60"/>
      <c r="E14" s="58"/>
    </row>
    <row r="15" spans="2:6" ht="45" customHeight="1">
      <c r="B15" s="69" t="s">
        <v>173</v>
      </c>
      <c r="C15" s="308" t="s">
        <v>174</v>
      </c>
      <c r="D15" s="309"/>
      <c r="E15" s="310"/>
    </row>
    <row r="16" spans="2:6">
      <c r="B16" s="70" t="s">
        <v>175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5" t="s">
        <v>176</v>
      </c>
      <c r="C18" s="306"/>
      <c r="D18" s="306"/>
      <c r="E18" s="307"/>
    </row>
    <row r="19" spans="2:34">
      <c r="B19" s="73" t="s">
        <v>177</v>
      </c>
      <c r="C19" s="312" t="str">
        <f>D34</f>
        <v>Habitacional y comercial de 1er orden .</v>
      </c>
      <c r="D19" s="312"/>
      <c r="E19" s="313"/>
    </row>
    <row r="20" spans="2:34">
      <c r="B20" s="73" t="s">
        <v>178</v>
      </c>
      <c r="C20" s="76">
        <f>H34</f>
        <v>0.95</v>
      </c>
      <c r="D20" s="74"/>
      <c r="E20" s="75"/>
    </row>
    <row r="21" spans="2:34">
      <c r="B21" s="73" t="s">
        <v>179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180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181</v>
      </c>
      <c r="C23" s="314" t="s">
        <v>182</v>
      </c>
      <c r="D23" s="314"/>
      <c r="E23" s="315"/>
    </row>
    <row r="24" spans="2:34">
      <c r="B24" s="73"/>
      <c r="C24" s="314"/>
      <c r="D24" s="314"/>
      <c r="E24" s="315"/>
    </row>
    <row r="25" spans="2:34">
      <c r="B25" s="73"/>
      <c r="C25" s="314"/>
      <c r="D25" s="314"/>
      <c r="E25" s="315"/>
    </row>
    <row r="26" spans="2:34">
      <c r="B26" s="73"/>
      <c r="C26" s="314"/>
      <c r="D26" s="314"/>
      <c r="E26" s="315"/>
    </row>
    <row r="27" spans="2:34">
      <c r="B27" s="77" t="s">
        <v>183</v>
      </c>
      <c r="C27" s="78"/>
      <c r="D27" s="79" t="s">
        <v>184</v>
      </c>
      <c r="E27" s="80"/>
    </row>
    <row r="28" spans="2:34">
      <c r="B28" s="81"/>
      <c r="C28" s="82"/>
      <c r="D28" s="81"/>
      <c r="E28" s="82"/>
    </row>
    <row r="29" spans="2:34">
      <c r="B29" s="83" t="s">
        <v>185</v>
      </c>
      <c r="C29" s="84">
        <v>355.2</v>
      </c>
      <c r="D29" s="81" t="s">
        <v>186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187</v>
      </c>
      <c r="E31" s="88"/>
      <c r="F31" s="48"/>
      <c r="G31" s="87"/>
      <c r="H31" s="89" t="s">
        <v>188</v>
      </c>
      <c r="I31" s="89"/>
      <c r="J31" s="90"/>
      <c r="K31" s="91" t="s">
        <v>189</v>
      </c>
      <c r="L31" s="92"/>
      <c r="M31" s="92"/>
      <c r="N31" s="92"/>
      <c r="O31" s="92"/>
      <c r="P31" s="92"/>
      <c r="Q31" s="93"/>
      <c r="R31" s="91" t="s">
        <v>190</v>
      </c>
      <c r="S31" s="92"/>
      <c r="T31" s="92"/>
      <c r="U31" s="92"/>
      <c r="V31" s="92"/>
      <c r="W31" s="92"/>
      <c r="X31" s="92"/>
      <c r="Y31" s="93"/>
      <c r="Z31" s="92"/>
      <c r="AA31" s="91" t="s">
        <v>191</v>
      </c>
      <c r="AB31" s="92"/>
      <c r="AC31" s="91" t="s">
        <v>192</v>
      </c>
      <c r="AD31" s="93"/>
      <c r="AE31" s="94" t="s">
        <v>193</v>
      </c>
      <c r="AF31" s="93"/>
      <c r="AG31" s="91" t="s">
        <v>194</v>
      </c>
      <c r="AH31" s="95" t="s">
        <v>195</v>
      </c>
    </row>
    <row r="32" spans="2:34" s="96" customFormat="1" ht="12" thickBot="1">
      <c r="B32" s="97" t="s">
        <v>196</v>
      </c>
      <c r="C32" s="97" t="s">
        <v>197</v>
      </c>
      <c r="D32" s="97" t="s">
        <v>198</v>
      </c>
      <c r="E32" s="98"/>
      <c r="F32" s="98"/>
      <c r="G32" s="97" t="s">
        <v>199</v>
      </c>
      <c r="H32" s="99" t="s">
        <v>200</v>
      </c>
      <c r="I32" s="99" t="s">
        <v>201</v>
      </c>
      <c r="J32" s="100" t="s">
        <v>202</v>
      </c>
      <c r="K32" s="101" t="s">
        <v>203</v>
      </c>
      <c r="L32" s="102" t="s">
        <v>204</v>
      </c>
      <c r="M32" s="102" t="s">
        <v>205</v>
      </c>
      <c r="N32" s="102" t="s">
        <v>206</v>
      </c>
      <c r="O32" s="102" t="s">
        <v>207</v>
      </c>
      <c r="P32" s="102" t="s">
        <v>208</v>
      </c>
      <c r="Q32" s="103" t="s">
        <v>209</v>
      </c>
      <c r="R32" s="101" t="s">
        <v>210</v>
      </c>
      <c r="S32" s="102" t="s">
        <v>211</v>
      </c>
      <c r="T32" s="102" t="s">
        <v>212</v>
      </c>
      <c r="U32" s="102" t="s">
        <v>213</v>
      </c>
      <c r="V32" s="102" t="s">
        <v>214</v>
      </c>
      <c r="W32" s="102" t="s">
        <v>215</v>
      </c>
      <c r="X32" s="102" t="s">
        <v>216</v>
      </c>
      <c r="Y32" s="103" t="s">
        <v>217</v>
      </c>
      <c r="Z32" s="102" t="s">
        <v>218</v>
      </c>
      <c r="AA32" s="104" t="s">
        <v>219</v>
      </c>
      <c r="AB32" s="102" t="s">
        <v>220</v>
      </c>
      <c r="AC32" s="101" t="s">
        <v>221</v>
      </c>
      <c r="AD32" s="103" t="s">
        <v>222</v>
      </c>
      <c r="AE32" s="105" t="s">
        <v>223</v>
      </c>
      <c r="AF32" s="103" t="s">
        <v>224</v>
      </c>
      <c r="AG32" s="104" t="s">
        <v>225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226</v>
      </c>
      <c r="C35" s="114" t="s">
        <v>227</v>
      </c>
      <c r="D35" s="114" t="s">
        <v>228</v>
      </c>
      <c r="G35" s="114" t="s">
        <v>229</v>
      </c>
      <c r="H35" s="115" t="s">
        <v>230</v>
      </c>
      <c r="I35" s="114" t="s">
        <v>231</v>
      </c>
      <c r="J35" s="114" t="s">
        <v>232</v>
      </c>
      <c r="K35" s="116" t="s">
        <v>233</v>
      </c>
      <c r="L35" s="116" t="s">
        <v>234</v>
      </c>
      <c r="M35" s="116" t="s">
        <v>235</v>
      </c>
      <c r="N35" s="116" t="s">
        <v>236</v>
      </c>
      <c r="O35" s="116" t="s">
        <v>236</v>
      </c>
      <c r="P35" s="116" t="s">
        <v>237</v>
      </c>
      <c r="Q35" s="116" t="s">
        <v>238</v>
      </c>
      <c r="R35" s="116" t="s">
        <v>239</v>
      </c>
      <c r="S35" s="116" t="s">
        <v>239</v>
      </c>
      <c r="T35" s="116" t="s">
        <v>240</v>
      </c>
      <c r="U35" s="116" t="s">
        <v>241</v>
      </c>
      <c r="V35" s="116" t="s">
        <v>238</v>
      </c>
      <c r="W35" s="116" t="s">
        <v>242</v>
      </c>
      <c r="X35" s="116" t="s">
        <v>243</v>
      </c>
      <c r="Y35" s="116" t="s">
        <v>238</v>
      </c>
      <c r="Z35" s="116" t="s">
        <v>244</v>
      </c>
      <c r="AA35" s="117" t="s">
        <v>245</v>
      </c>
      <c r="AB35" s="117" t="s">
        <v>246</v>
      </c>
      <c r="AC35" s="117" t="s">
        <v>247</v>
      </c>
      <c r="AD35" s="114" t="s">
        <v>248</v>
      </c>
      <c r="AE35" s="114" t="s">
        <v>249</v>
      </c>
      <c r="AF35" s="114" t="s">
        <v>250</v>
      </c>
      <c r="AG35" s="114" t="s">
        <v>251</v>
      </c>
      <c r="AH35" s="114" t="s">
        <v>252</v>
      </c>
    </row>
    <row r="36" spans="1:34" s="114" customFormat="1">
      <c r="A36" s="114">
        <v>2</v>
      </c>
      <c r="B36" s="114" t="s">
        <v>253</v>
      </c>
      <c r="C36" s="114" t="s">
        <v>254</v>
      </c>
      <c r="D36" s="114" t="s">
        <v>255</v>
      </c>
      <c r="G36" s="114" t="s">
        <v>256</v>
      </c>
      <c r="H36" s="118">
        <v>0.95</v>
      </c>
      <c r="I36" s="114" t="s">
        <v>257</v>
      </c>
      <c r="J36" s="114" t="s">
        <v>258</v>
      </c>
      <c r="K36" s="114" t="s">
        <v>259</v>
      </c>
      <c r="L36" s="114" t="s">
        <v>260</v>
      </c>
      <c r="M36" s="114" t="s">
        <v>261</v>
      </c>
      <c r="N36" s="114" t="s">
        <v>262</v>
      </c>
      <c r="O36" s="114" t="s">
        <v>262</v>
      </c>
      <c r="P36" s="114" t="s">
        <v>263</v>
      </c>
      <c r="Q36" s="114" t="s">
        <v>261</v>
      </c>
      <c r="R36" s="116" t="s">
        <v>264</v>
      </c>
      <c r="S36" s="116" t="s">
        <v>264</v>
      </c>
      <c r="T36" s="116" t="s">
        <v>265</v>
      </c>
      <c r="U36" s="114" t="s">
        <v>266</v>
      </c>
      <c r="V36" s="114" t="s">
        <v>267</v>
      </c>
      <c r="W36" s="116" t="s">
        <v>268</v>
      </c>
      <c r="X36" s="114" t="s">
        <v>269</v>
      </c>
      <c r="Z36" s="114" t="s">
        <v>270</v>
      </c>
      <c r="AA36" s="117" t="s">
        <v>271</v>
      </c>
      <c r="AB36" s="114" t="s">
        <v>272</v>
      </c>
      <c r="AD36" s="114" t="s">
        <v>273</v>
      </c>
      <c r="AF36" s="114" t="s">
        <v>274</v>
      </c>
      <c r="AG36" s="114" t="s">
        <v>275</v>
      </c>
    </row>
    <row r="37" spans="1:34" s="114" customFormat="1">
      <c r="A37" s="114">
        <v>3</v>
      </c>
      <c r="B37" s="114" t="s">
        <v>276</v>
      </c>
      <c r="C37" s="114" t="s">
        <v>277</v>
      </c>
      <c r="D37" s="114" t="s">
        <v>278</v>
      </c>
      <c r="G37" s="114" t="s">
        <v>279</v>
      </c>
      <c r="H37" s="118">
        <v>0.9</v>
      </c>
      <c r="I37" s="114" t="s">
        <v>280</v>
      </c>
      <c r="J37" s="114" t="s">
        <v>281</v>
      </c>
      <c r="K37" s="114" t="s">
        <v>282</v>
      </c>
      <c r="L37" s="114" t="s">
        <v>283</v>
      </c>
      <c r="N37" s="114" t="s">
        <v>284</v>
      </c>
      <c r="O37" s="114" t="s">
        <v>285</v>
      </c>
      <c r="P37" s="311" t="s">
        <v>286</v>
      </c>
      <c r="Q37" s="114" t="s">
        <v>287</v>
      </c>
      <c r="R37" s="114" t="s">
        <v>288</v>
      </c>
      <c r="S37" s="114" t="s">
        <v>289</v>
      </c>
      <c r="T37" s="114" t="s">
        <v>238</v>
      </c>
      <c r="U37" s="114" t="s">
        <v>290</v>
      </c>
      <c r="V37" s="114" t="s">
        <v>291</v>
      </c>
      <c r="W37" s="114" t="s">
        <v>292</v>
      </c>
      <c r="AA37" s="114" t="s">
        <v>293</v>
      </c>
      <c r="AC37" s="114" t="s">
        <v>294</v>
      </c>
      <c r="AD37" s="114" t="s">
        <v>295</v>
      </c>
      <c r="AF37" s="116" t="s">
        <v>238</v>
      </c>
    </row>
    <row r="38" spans="1:34" s="114" customFormat="1">
      <c r="A38" s="114">
        <v>4</v>
      </c>
      <c r="B38" s="114" t="s">
        <v>296</v>
      </c>
      <c r="C38" s="114" t="s">
        <v>297</v>
      </c>
      <c r="D38" s="114" t="s">
        <v>298</v>
      </c>
      <c r="G38" s="114" t="s">
        <v>299</v>
      </c>
      <c r="H38" s="118">
        <v>0.85</v>
      </c>
      <c r="I38" s="114" t="s">
        <v>300</v>
      </c>
      <c r="J38" s="114" t="s">
        <v>301</v>
      </c>
      <c r="M38" s="114" t="s">
        <v>302</v>
      </c>
      <c r="N38" s="114" t="s">
        <v>303</v>
      </c>
      <c r="O38" s="311" t="s">
        <v>304</v>
      </c>
      <c r="P38" s="311"/>
      <c r="S38" s="311" t="s">
        <v>305</v>
      </c>
      <c r="U38" s="114" t="s">
        <v>306</v>
      </c>
      <c r="W38" s="114" t="s">
        <v>307</v>
      </c>
    </row>
    <row r="39" spans="1:34" s="114" customFormat="1">
      <c r="B39" s="114" t="s">
        <v>308</v>
      </c>
      <c r="C39" s="114" t="s">
        <v>309</v>
      </c>
      <c r="D39" s="114" t="s">
        <v>310</v>
      </c>
      <c r="G39" s="311" t="s">
        <v>311</v>
      </c>
      <c r="H39" s="118">
        <v>0.8</v>
      </c>
      <c r="I39" s="114" t="s">
        <v>312</v>
      </c>
      <c r="J39" s="114" t="s">
        <v>313</v>
      </c>
      <c r="N39" s="114" t="s">
        <v>238</v>
      </c>
      <c r="O39" s="311"/>
      <c r="P39" s="311"/>
      <c r="S39" s="311"/>
      <c r="U39" s="114" t="s">
        <v>314</v>
      </c>
      <c r="W39" s="114" t="s">
        <v>252</v>
      </c>
    </row>
    <row r="40" spans="1:34" s="114" customFormat="1">
      <c r="C40" s="114" t="s">
        <v>315</v>
      </c>
      <c r="D40" s="114" t="s">
        <v>316</v>
      </c>
      <c r="G40" s="311"/>
      <c r="H40" s="118">
        <v>0.75</v>
      </c>
      <c r="I40" s="114" t="s">
        <v>317</v>
      </c>
      <c r="O40" s="311"/>
      <c r="S40" s="311"/>
      <c r="U40" s="311" t="s">
        <v>318</v>
      </c>
    </row>
    <row r="41" spans="1:34" s="114" customFormat="1">
      <c r="G41" s="114" t="s">
        <v>319</v>
      </c>
      <c r="H41" s="118">
        <v>0.7</v>
      </c>
      <c r="U41" s="311"/>
    </row>
    <row r="42" spans="1:34" s="114" customFormat="1">
      <c r="H42" s="119">
        <v>0.65</v>
      </c>
      <c r="U42" s="311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320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U40:U42"/>
    <mergeCell ref="C19:E19"/>
    <mergeCell ref="C23:E26"/>
    <mergeCell ref="P37:P39"/>
    <mergeCell ref="O38:O40"/>
    <mergeCell ref="B7:E7"/>
    <mergeCell ref="B8:E8"/>
    <mergeCell ref="C15:E15"/>
    <mergeCell ref="B18:E18"/>
    <mergeCell ref="S38:S40"/>
    <mergeCell ref="G39:G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D10" zoomScale="160" zoomScaleNormal="160" workbookViewId="0">
      <selection activeCell="D16" sqref="D16"/>
    </sheetView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2012-11-21T18:25:03Z</dcterms:modified>
</cp:coreProperties>
</file>